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1745" tabRatio="911" activeTab="1"/>
  </bookViews>
  <sheets>
    <sheet name="Титульн." sheetId="62" r:id="rId1"/>
    <sheet name="Титул2" sheetId="63" r:id="rId2"/>
    <sheet name="анализ нов" sheetId="69" r:id="rId3"/>
    <sheet name="СМЕТА" sheetId="17" r:id="rId4"/>
    <sheet name="штатное" sheetId="54" r:id="rId5"/>
    <sheet name=" анализ шт" sheetId="35" r:id="rId6"/>
    <sheet name="расчет з.пл." sheetId="77" r:id="rId7"/>
    <sheet name="Штатно-окладное субв" sheetId="76" r:id="rId8"/>
  </sheets>
  <definedNames>
    <definedName name="MyRange" localSheetId="2">#REF!</definedName>
    <definedName name="MyRange" localSheetId="6">#REF!</definedName>
    <definedName name="MyRange">#REF!</definedName>
    <definedName name="Мат_без_НДС" localSheetId="2">#REF!</definedName>
    <definedName name="Мат_без_НДС" localSheetId="6">#REF!</definedName>
    <definedName name="Мат_без_НДС">#REF!</definedName>
    <definedName name="_xlnm.Print_Area" localSheetId="5">' анализ шт'!$A$1:$D$26</definedName>
    <definedName name="_xlnm.Print_Area" localSheetId="2">'анализ нов'!$A$1:$M$22</definedName>
    <definedName name="_xlnm.Print_Area" localSheetId="6">'расчет з.пл.'!$A$1:$AK$34</definedName>
    <definedName name="_xlnm.Print_Area" localSheetId="3">СМЕТА!$A$1:$F$27</definedName>
    <definedName name="_xlnm.Print_Area" localSheetId="0">Титульн.!$A$1:$P$29</definedName>
    <definedName name="_xlnm.Print_Area" localSheetId="7">'Штатно-окладное субв'!$A$1:$CU$32</definedName>
  </definedNames>
  <calcPr calcId="145621"/>
</workbook>
</file>

<file path=xl/calcChain.xml><?xml version="1.0" encoding="utf-8"?>
<calcChain xmlns="http://schemas.openxmlformats.org/spreadsheetml/2006/main">
  <c r="F18" i="17" l="1"/>
  <c r="I5" i="63" l="1"/>
  <c r="I6" i="63"/>
  <c r="AL18" i="77"/>
  <c r="C22" i="54" l="1"/>
  <c r="E42" i="77" l="1"/>
  <c r="I42" i="77" s="1"/>
  <c r="F18" i="77" s="1"/>
  <c r="BC20" i="76" l="1"/>
  <c r="I43" i="77"/>
  <c r="F19" i="77" s="1"/>
  <c r="M21" i="69" l="1"/>
  <c r="L21" i="69"/>
  <c r="F16" i="17" l="1"/>
  <c r="F15" i="17"/>
  <c r="F14" i="17"/>
  <c r="F13" i="17"/>
  <c r="F12" i="17"/>
  <c r="F11" i="17"/>
  <c r="C22" i="35" l="1"/>
  <c r="D22" i="35"/>
  <c r="D20" i="35"/>
  <c r="C20" i="35"/>
  <c r="C17" i="35"/>
  <c r="D17" i="35"/>
  <c r="D14" i="35"/>
  <c r="C14" i="35"/>
  <c r="C24" i="35" s="1"/>
  <c r="D24" i="35" l="1"/>
  <c r="AR24" i="76"/>
  <c r="AR23" i="76"/>
  <c r="AR21" i="76"/>
  <c r="AR20" i="76"/>
  <c r="S25" i="76"/>
  <c r="S22" i="76"/>
  <c r="S26" i="76"/>
  <c r="S24" i="76"/>
  <c r="S23" i="76"/>
  <c r="S21" i="76"/>
  <c r="S20" i="76"/>
  <c r="S19" i="76"/>
  <c r="AG25" i="77"/>
  <c r="AG24" i="77"/>
  <c r="E23" i="77"/>
  <c r="G24" i="77"/>
  <c r="I24" i="77" s="1"/>
  <c r="AG23" i="77" l="1"/>
  <c r="V24" i="77"/>
  <c r="W24" i="77" s="1"/>
  <c r="AR26" i="76"/>
  <c r="AR22" i="76"/>
  <c r="K24" i="77"/>
  <c r="M24" i="77"/>
  <c r="S24" i="77" l="1"/>
  <c r="X24" i="77" s="1"/>
  <c r="Z24" i="77" s="1"/>
  <c r="Y24" i="77" l="1"/>
  <c r="AA24" i="77"/>
  <c r="AC24" i="77" l="1"/>
  <c r="AL24" i="77" s="1"/>
  <c r="AD24" i="77" l="1"/>
  <c r="AH24" i="77" s="1"/>
  <c r="AI24" i="77"/>
  <c r="AE24" i="77"/>
  <c r="G25" i="77"/>
  <c r="AN23" i="77"/>
  <c r="AO23" i="77" s="1"/>
  <c r="G22" i="77"/>
  <c r="G21" i="77"/>
  <c r="AN20" i="77"/>
  <c r="AO20" i="77" s="1"/>
  <c r="AG20" i="77"/>
  <c r="E20" i="77"/>
  <c r="AN19" i="77"/>
  <c r="G19" i="77"/>
  <c r="G18" i="77"/>
  <c r="T18" i="77" s="1"/>
  <c r="AH17" i="77"/>
  <c r="AG17" i="77"/>
  <c r="E17" i="77"/>
  <c r="E26" i="77" s="1"/>
  <c r="AR28" i="76" s="1"/>
  <c r="V25" i="77" l="1"/>
  <c r="W25" i="77" s="1"/>
  <c r="W23" i="77" s="1"/>
  <c r="BS26" i="76" s="1"/>
  <c r="G23" i="77"/>
  <c r="BC26" i="76" s="1"/>
  <c r="I25" i="77"/>
  <c r="AM24" i="77"/>
  <c r="AN24" i="77" s="1"/>
  <c r="AO24" i="77" s="1"/>
  <c r="AJ24" i="77"/>
  <c r="AF24" i="77"/>
  <c r="V22" i="77"/>
  <c r="W22" i="77" s="1"/>
  <c r="BS24" i="76" s="1"/>
  <c r="BC24" i="76"/>
  <c r="I22" i="77"/>
  <c r="I21" i="77"/>
  <c r="BC23" i="76"/>
  <c r="V21" i="77"/>
  <c r="W21" i="77" s="1"/>
  <c r="BS23" i="76" s="1"/>
  <c r="M19" i="77"/>
  <c r="BC21" i="76"/>
  <c r="R19" i="77"/>
  <c r="V19" i="77"/>
  <c r="W19" i="77" s="1"/>
  <c r="BS21" i="76" s="1"/>
  <c r="I19" i="77"/>
  <c r="I18" i="77"/>
  <c r="W18" i="77"/>
  <c r="BS20" i="76" s="1"/>
  <c r="AG26" i="77"/>
  <c r="K21" i="77"/>
  <c r="M21" i="77"/>
  <c r="K19" i="77"/>
  <c r="K18" i="77"/>
  <c r="G17" i="77"/>
  <c r="M18" i="77"/>
  <c r="K22" i="77"/>
  <c r="K25" i="77"/>
  <c r="AO19" i="77"/>
  <c r="M22" i="77"/>
  <c r="M25" i="77"/>
  <c r="G20" i="77"/>
  <c r="S21" i="77" l="1"/>
  <c r="AK24" i="77"/>
  <c r="BK23" i="76"/>
  <c r="W20" i="77"/>
  <c r="X21" i="77"/>
  <c r="Y21" i="77" s="1"/>
  <c r="CA23" i="76" s="1"/>
  <c r="S19" i="77"/>
  <c r="BK21" i="76" s="1"/>
  <c r="S18" i="77"/>
  <c r="G26" i="77"/>
  <c r="BC28" i="76" s="1"/>
  <c r="W17" i="77"/>
  <c r="S25" i="77"/>
  <c r="S22" i="77"/>
  <c r="Z21" i="77" l="1"/>
  <c r="CH23" i="76" s="1"/>
  <c r="S23" i="77"/>
  <c r="BK26" i="76" s="1"/>
  <c r="X25" i="77"/>
  <c r="X23" i="77" s="1"/>
  <c r="BK24" i="76"/>
  <c r="X22" i="77"/>
  <c r="S20" i="77"/>
  <c r="W26" i="77"/>
  <c r="BS28" i="76" s="1"/>
  <c r="X19" i="77"/>
  <c r="Y19" i="77" s="1"/>
  <c r="CA21" i="76" s="1"/>
  <c r="BK20" i="76"/>
  <c r="X18" i="77"/>
  <c r="AA21" i="77"/>
  <c r="S17" i="77"/>
  <c r="Z19" i="77" l="1"/>
  <c r="CH21" i="76" s="1"/>
  <c r="S26" i="77"/>
  <c r="BK28" i="76" s="1"/>
  <c r="AA19" i="77"/>
  <c r="Z25" i="77"/>
  <c r="Z23" i="77" s="1"/>
  <c r="CH26" i="76" s="1"/>
  <c r="Y25" i="77"/>
  <c r="Y23" i="77" s="1"/>
  <c r="CA26" i="76" s="1"/>
  <c r="Z18" i="77"/>
  <c r="Y18" i="77"/>
  <c r="X17" i="77"/>
  <c r="Z22" i="77"/>
  <c r="Y22" i="77"/>
  <c r="X20" i="77"/>
  <c r="AA25" i="77" l="1"/>
  <c r="AC19" i="77"/>
  <c r="AE19" i="77" s="1"/>
  <c r="Z20" i="77"/>
  <c r="CH24" i="76"/>
  <c r="Y20" i="77"/>
  <c r="CA24" i="76"/>
  <c r="Y17" i="77"/>
  <c r="Y26" i="77" s="1"/>
  <c r="CA28" i="76" s="1"/>
  <c r="CA20" i="76"/>
  <c r="Z17" i="77"/>
  <c r="CH20" i="76"/>
  <c r="X26" i="77"/>
  <c r="AA22" i="77"/>
  <c r="AA18" i="77"/>
  <c r="AC21" i="77"/>
  <c r="Z26" i="77" l="1"/>
  <c r="CH28" i="76" s="1"/>
  <c r="AL21" i="77"/>
  <c r="AI21" i="77"/>
  <c r="AA23" i="77"/>
  <c r="AD19" i="77"/>
  <c r="AF19" i="77" s="1"/>
  <c r="AI19" i="77"/>
  <c r="AA17" i="77"/>
  <c r="AE21" i="77"/>
  <c r="AM21" i="77" s="1"/>
  <c r="AD21" i="77"/>
  <c r="AH21" i="77" s="1"/>
  <c r="AA20" i="77"/>
  <c r="AC25" i="77"/>
  <c r="AJ19" i="77" l="1"/>
  <c r="AK19" i="77" s="1"/>
  <c r="AC23" i="77"/>
  <c r="AL25" i="77"/>
  <c r="AF21" i="77"/>
  <c r="AJ21" i="77"/>
  <c r="AA26" i="77"/>
  <c r="AC22" i="77"/>
  <c r="AL22" i="77" s="1"/>
  <c r="AN21" i="77"/>
  <c r="AI25" i="77"/>
  <c r="AI23" i="77" s="1"/>
  <c r="AD25" i="77"/>
  <c r="AE25" i="77"/>
  <c r="AE23" i="77" s="1"/>
  <c r="AC18" i="77"/>
  <c r="AD23" i="77" l="1"/>
  <c r="AH25" i="77"/>
  <c r="AH23" i="77" s="1"/>
  <c r="AI22" i="77"/>
  <c r="AI20" i="77" s="1"/>
  <c r="AD18" i="77"/>
  <c r="AC17" i="77"/>
  <c r="AI18" i="77"/>
  <c r="AI17" i="77" s="1"/>
  <c r="AE18" i="77"/>
  <c r="AE17" i="77" s="1"/>
  <c r="AO21" i="77"/>
  <c r="AD22" i="77"/>
  <c r="AH22" i="77" s="1"/>
  <c r="AH20" i="77" s="1"/>
  <c r="AE22" i="77"/>
  <c r="AE20" i="77" s="1"/>
  <c r="AC20" i="77"/>
  <c r="AM25" i="77"/>
  <c r="AN25" i="77" s="1"/>
  <c r="AO25" i="77" s="1"/>
  <c r="AK21" i="77"/>
  <c r="AF25" i="77"/>
  <c r="AF23" i="77" s="1"/>
  <c r="AJ25" i="77"/>
  <c r="AJ23" i="77" s="1"/>
  <c r="AH26" i="77" l="1"/>
  <c r="AE26" i="77"/>
  <c r="AM22" i="77"/>
  <c r="AM26" i="77" s="1"/>
  <c r="AK25" i="77"/>
  <c r="AK23" i="77" s="1"/>
  <c r="AJ22" i="77"/>
  <c r="AJ20" i="77" s="1"/>
  <c r="AF22" i="77"/>
  <c r="AF20" i="77" s="1"/>
  <c r="AD20" i="77"/>
  <c r="AI26" i="77"/>
  <c r="AL26" i="77"/>
  <c r="AC26" i="77"/>
  <c r="AJ18" i="77"/>
  <c r="AJ17" i="77" s="1"/>
  <c r="AF18" i="77"/>
  <c r="AF17" i="77" s="1"/>
  <c r="AF26" i="77" s="1"/>
  <c r="AD17" i="77"/>
  <c r="AJ26" i="77" l="1"/>
  <c r="AN22" i="77"/>
  <c r="AN26" i="77" s="1"/>
  <c r="AD26" i="77"/>
  <c r="AK18" i="77"/>
  <c r="AK17" i="77" s="1"/>
  <c r="AK22" i="77"/>
  <c r="AK20" i="77" s="1"/>
  <c r="AO22" i="77" l="1"/>
  <c r="AO26" i="77" s="1"/>
  <c r="AK26" i="77"/>
  <c r="F3" i="17"/>
  <c r="CA25" i="76"/>
  <c r="CH25" i="76"/>
  <c r="BS25" i="76"/>
  <c r="BK25" i="76"/>
  <c r="CO24" i="76"/>
  <c r="CZ24" i="76" s="1"/>
  <c r="DB24" i="76" s="1"/>
  <c r="CO21" i="76"/>
  <c r="CO20" i="76"/>
  <c r="BK19" i="76"/>
  <c r="BC19" i="76"/>
  <c r="AR19" i="76"/>
  <c r="CO19" i="76" l="1"/>
  <c r="BC25" i="76"/>
  <c r="CO26" i="76"/>
  <c r="AR25" i="76"/>
  <c r="AR27" i="76" s="1"/>
  <c r="CV20" i="76"/>
  <c r="CV26" i="76"/>
  <c r="CV23" i="76"/>
  <c r="CV24" i="76"/>
  <c r="CV21" i="76"/>
  <c r="CO25" i="76" l="1"/>
  <c r="CZ26" i="76"/>
  <c r="DB26" i="76" s="1"/>
  <c r="CX26" i="76"/>
  <c r="CX24" i="76"/>
  <c r="K20" i="69" l="1"/>
  <c r="F23" i="17"/>
  <c r="F24" i="17"/>
  <c r="F25" i="17"/>
  <c r="L20" i="69" l="1"/>
  <c r="M20" i="69"/>
  <c r="F26" i="17"/>
  <c r="K22" i="69" s="1"/>
  <c r="L22" i="69" l="1"/>
  <c r="M22" i="69"/>
  <c r="BX13" i="76"/>
  <c r="K18" i="69" l="1"/>
  <c r="M18" i="69" l="1"/>
  <c r="L18" i="69"/>
  <c r="CO23" i="76" l="1"/>
  <c r="CO22" i="76" s="1"/>
  <c r="CO27" i="76" s="1"/>
  <c r="BS22" i="76"/>
  <c r="BS19" i="76" l="1"/>
  <c r="BS27" i="76" s="1"/>
  <c r="BC22" i="76"/>
  <c r="BC27" i="76" s="1"/>
  <c r="BK22" i="76"/>
  <c r="BK27" i="76" s="1"/>
  <c r="CA22" i="76" l="1"/>
  <c r="CA19" i="76" l="1"/>
  <c r="CO28" i="76" l="1"/>
  <c r="CA27" i="76"/>
  <c r="CH19" i="76"/>
  <c r="CH27" i="76" s="1"/>
  <c r="CZ20" i="76"/>
  <c r="CX20" i="76"/>
  <c r="CH22" i="76"/>
  <c r="CZ21" i="76" l="1"/>
  <c r="CX21" i="76"/>
  <c r="CZ23" i="76"/>
  <c r="DB23" i="76" s="1"/>
  <c r="CX23" i="76"/>
  <c r="F2" i="17" l="1"/>
  <c r="J18" i="69" l="1"/>
  <c r="I19" i="69" l="1"/>
  <c r="I20" i="69"/>
  <c r="I21" i="69"/>
  <c r="I22" i="69"/>
  <c r="J22" i="69" l="1"/>
  <c r="F17" i="69" l="1"/>
  <c r="I18" i="69"/>
  <c r="J20" i="69"/>
  <c r="J19" i="69"/>
  <c r="J21" i="69"/>
  <c r="H17" i="69"/>
  <c r="G17" i="69"/>
  <c r="E17" i="69"/>
  <c r="J17" i="69" l="1"/>
  <c r="I8" i="63"/>
  <c r="D17" i="69"/>
  <c r="I17" i="69"/>
  <c r="F6" i="17" l="1"/>
  <c r="F5" i="17" s="1"/>
  <c r="K19" i="69" l="1"/>
  <c r="I7" i="63"/>
  <c r="L19" i="69" l="1"/>
  <c r="M19" i="69"/>
  <c r="I9" i="63"/>
  <c r="I10" i="63" l="1"/>
  <c r="L17" i="69"/>
  <c r="K17" i="69"/>
  <c r="M17" i="69" l="1"/>
  <c r="E24" i="62"/>
  <c r="I25" i="62" s="1"/>
  <c r="I11" i="63"/>
</calcChain>
</file>

<file path=xl/comments1.xml><?xml version="1.0" encoding="utf-8"?>
<comments xmlns="http://schemas.openxmlformats.org/spreadsheetml/2006/main">
  <authors>
    <author>Увачан Е.С.</author>
  </authors>
  <commentLis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Увачан Е.С.:</t>
        </r>
        <r>
          <rPr>
            <sz val="9"/>
            <color indexed="81"/>
            <rFont val="Tahoma"/>
            <family val="2"/>
            <charset val="204"/>
          </rPr>
          <t xml:space="preserve">
Закрытие года 150303*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Увачан Е.С.:</t>
        </r>
        <r>
          <rPr>
            <sz val="9"/>
            <color indexed="81"/>
            <rFont val="Tahoma"/>
            <family val="2"/>
            <charset val="204"/>
          </rPr>
          <t xml:space="preserve">
Закрытие год 130405*</t>
        </r>
      </text>
    </comment>
  </commentList>
</comments>
</file>

<file path=xl/comments2.xml><?xml version="1.0" encoding="utf-8"?>
<comments xmlns="http://schemas.openxmlformats.org/spreadsheetml/2006/main">
  <authors>
    <author>Увачан Е.С.</author>
  </authors>
  <commentList>
    <comment ref="F42" authorId="0">
      <text>
        <r>
          <rPr>
            <b/>
            <sz val="9"/>
            <color indexed="81"/>
            <rFont val="Tahoma"/>
            <family val="2"/>
            <charset val="204"/>
          </rPr>
          <t>Увачан Е.С.:</t>
        </r>
        <r>
          <rPr>
            <sz val="9"/>
            <color indexed="81"/>
            <rFont val="Tahoma"/>
            <family val="2"/>
            <charset val="204"/>
          </rPr>
          <t xml:space="preserve">
было 1,8</t>
        </r>
      </text>
    </comment>
  </commentList>
</comments>
</file>

<file path=xl/sharedStrings.xml><?xml version="1.0" encoding="utf-8"?>
<sst xmlns="http://schemas.openxmlformats.org/spreadsheetml/2006/main" count="387" uniqueCount="308">
  <si>
    <t>№</t>
  </si>
  <si>
    <t>ИТОГО:</t>
  </si>
  <si>
    <t>Кол-во человек</t>
  </si>
  <si>
    <t>Оплата труда гражданских служащих</t>
  </si>
  <si>
    <t>Начисления на оплату труда</t>
  </si>
  <si>
    <t>Услуги связи</t>
  </si>
  <si>
    <t>Утверждаю:</t>
  </si>
  <si>
    <t>Согласовано:</t>
  </si>
  <si>
    <t>Наименование расходов</t>
  </si>
  <si>
    <t>КОСГУ</t>
  </si>
  <si>
    <t>Наименование должностей и структурных подразделений</t>
  </si>
  <si>
    <t>Заработная плата согласно штатного расписания*</t>
  </si>
  <si>
    <t>Маршрут следования</t>
  </si>
  <si>
    <t>Сумма в год</t>
  </si>
  <si>
    <t>Кол-во единиц</t>
  </si>
  <si>
    <t>Стоимость единицы</t>
  </si>
  <si>
    <t>Наименование услуги</t>
  </si>
  <si>
    <t>226.3 Прочие услуги не отнесенные к другим статьям</t>
  </si>
  <si>
    <t>Сумма ЕСН</t>
  </si>
  <si>
    <t>Казенного учреждения</t>
  </si>
  <si>
    <t>Младший воспитатель</t>
  </si>
  <si>
    <t>Делопроизводитель</t>
  </si>
  <si>
    <t>Сумма</t>
  </si>
  <si>
    <t>Педагог дополнительного образования</t>
  </si>
  <si>
    <t>Учебно-вспомогательный персонал</t>
  </si>
  <si>
    <t>Руководитель Управления</t>
  </si>
  <si>
    <t xml:space="preserve"> </t>
  </si>
  <si>
    <t>(расшифровка подписи)</t>
  </si>
  <si>
    <t>(подпись)</t>
  </si>
  <si>
    <t>в валюте</t>
  </si>
  <si>
    <t>в рублях</t>
  </si>
  <si>
    <t>вида расходов</t>
  </si>
  <si>
    <t>целевой статьи</t>
  </si>
  <si>
    <t>подраздела</t>
  </si>
  <si>
    <t>раздела</t>
  </si>
  <si>
    <t>Код строки</t>
  </si>
  <si>
    <t>Руководитель управления образования</t>
  </si>
  <si>
    <t>Форма по ОКУД</t>
  </si>
  <si>
    <t>по ОКПО</t>
  </si>
  <si>
    <t>ШТАТНОЕ РАСПИСАНИЕ</t>
  </si>
  <si>
    <t>Номер документа</t>
  </si>
  <si>
    <t>Дата составления</t>
  </si>
  <si>
    <t>УТВЕРЖДЕНО</t>
  </si>
  <si>
    <t>Количество штатных единиц</t>
  </si>
  <si>
    <t>размер надбавки, %</t>
  </si>
  <si>
    <t>Северная надбавка</t>
  </si>
  <si>
    <t>Профессиональные квалификационные группы, квалификационные уровни</t>
  </si>
  <si>
    <t>образования  Администрации ЭМР</t>
  </si>
  <si>
    <t>А Н А Л И З    С М Е Т Ы    Р А С Х О Д О В</t>
  </si>
  <si>
    <t xml:space="preserve">Утверждено </t>
  </si>
  <si>
    <t xml:space="preserve">Исполнено </t>
  </si>
  <si>
    <t>% исполнения</t>
  </si>
  <si>
    <t>Ожидаемое исполнение</t>
  </si>
  <si>
    <t>Исчислено бюджетным учреждением</t>
  </si>
  <si>
    <t>Соотношение с текущим финансовым годом</t>
  </si>
  <si>
    <t>% изменений</t>
  </si>
  <si>
    <t>ИТОГО РАСХОДЫ:</t>
  </si>
  <si>
    <t>Заведующий хозяйством</t>
  </si>
  <si>
    <t>2014 год</t>
  </si>
  <si>
    <t>2015 год</t>
  </si>
  <si>
    <t>Утверждено</t>
  </si>
  <si>
    <t>Образование</t>
  </si>
  <si>
    <t>Выплаты работникам, занятым на тяжелых работах, работах с вредными и (или) опасными и иными особыми условиями труда</t>
  </si>
  <si>
    <t>Выплаты за работу в условиях, отклоняющихся от нормальных (при выполнении работ различной квалификации, совмещении профессий (должностей), сверхурочной работе, работе в ночное время и при выполнении работ в других условиях, отклоняющихся от нормальных).</t>
  </si>
  <si>
    <t>СОГЛАСОВАНО</t>
  </si>
  <si>
    <t>УТВЕРЖДАЮ</t>
  </si>
  <si>
    <t xml:space="preserve">  Руководитель Управления Образования  </t>
  </si>
  <si>
    <t>(наименование должности лица, утверждающего бюджетную смету;</t>
  </si>
  <si>
    <t>КОДЫ</t>
  </si>
  <si>
    <t>Дата</t>
  </si>
  <si>
    <t>Главный распорядитель бюджетных средств</t>
  </si>
  <si>
    <t xml:space="preserve">по Перечню </t>
  </si>
  <si>
    <t>(Реестру)</t>
  </si>
  <si>
    <t>Единица измерения: руб</t>
  </si>
  <si>
    <t>по Перечню</t>
  </si>
  <si>
    <t xml:space="preserve"> (Реестру)</t>
  </si>
  <si>
    <t>(наименование иностранной валюты)</t>
  </si>
  <si>
    <t>по БК</t>
  </si>
  <si>
    <t>по ОКАТО</t>
  </si>
  <si>
    <t>по ОКЕИ</t>
  </si>
  <si>
    <t>по ОКВ</t>
  </si>
  <si>
    <t>(наименование должности лица, согласующего бюджетную смету;</t>
  </si>
  <si>
    <t xml:space="preserve"> наименование  главного распорядителя        (распорядителя) </t>
  </si>
  <si>
    <t>наименование главного распорядителя (распорядителя) бюджетных</t>
  </si>
  <si>
    <t>бюджетных  средств; учреждения)</t>
  </si>
  <si>
    <t>средств; учреждения)</t>
  </si>
  <si>
    <t>_______________________          Шаповалова О.С.</t>
  </si>
  <si>
    <t xml:space="preserve">                    (подпись)                       (расшифровка подписи)</t>
  </si>
  <si>
    <t xml:space="preserve">                      (подпись)                      (расшифровка подписи)</t>
  </si>
  <si>
    <t xml:space="preserve">Получатель бюджетных средств </t>
  </si>
  <si>
    <t xml:space="preserve">Распорядитель бюджетных средств </t>
  </si>
  <si>
    <t>Управление образования администрации ЭМР, Красноярского края</t>
  </si>
  <si>
    <t xml:space="preserve">Наименование бюджета </t>
  </si>
  <si>
    <t>Наименование показателя</t>
  </si>
  <si>
    <t>Код по бюджетной классификации Российской Федерации</t>
  </si>
  <si>
    <t>код аналитического показателя*</t>
  </si>
  <si>
    <t>Итого по коду БК (по коду раздела)</t>
  </si>
  <si>
    <t>Всего</t>
  </si>
  <si>
    <t xml:space="preserve">Руководитель учреждения                                                                                                                                                              </t>
  </si>
  <si>
    <t xml:space="preserve">                                                                       (должность)             (подпись)            (расшифровка подписи)          </t>
  </si>
  <si>
    <t xml:space="preserve">                                                                                                                                                                              Всего   страниц</t>
  </si>
  <si>
    <t xml:space="preserve">Руководитель планово-     _________________ _______________________                                                                             </t>
  </si>
  <si>
    <t>финансовой службы                  (подпись)            (расшифровка подписи)</t>
  </si>
  <si>
    <t xml:space="preserve">                                                           (должность)            (подпись)                     (расшифровка подписи)           (телефон)</t>
  </si>
  <si>
    <t>"____" ____________ 20___ г.</t>
  </si>
  <si>
    <t>* Код аналитического показателя указывается в случае, если порядком составления, ведения и утверждения</t>
  </si>
  <si>
    <t xml:space="preserve">  бюджетных смет, утвержденным главным распорядителем бюджетных средств, указанный код предусмотрен для</t>
  </si>
  <si>
    <t xml:space="preserve">  дополнительной детализации расходов бюджета.</t>
  </si>
  <si>
    <t>Администрация ЭМР, Красноярского края</t>
  </si>
  <si>
    <t>04250000020</t>
  </si>
  <si>
    <t>226 "Прочие услуги"</t>
  </si>
  <si>
    <t>2016 год</t>
  </si>
  <si>
    <t>Прочие выплаты</t>
  </si>
  <si>
    <t>Прочие услуги</t>
  </si>
  <si>
    <t>211 "Заработная плата"</t>
  </si>
  <si>
    <t>213 "Начисление на оплату труда"</t>
  </si>
  <si>
    <t>212 "Прочие выплаты"</t>
  </si>
  <si>
    <t>Вид расхода</t>
  </si>
  <si>
    <t xml:space="preserve">_____________О.С. Шаповалова </t>
  </si>
  <si>
    <t>07 01</t>
  </si>
  <si>
    <t>образования администрации ЭМР Красноярс</t>
  </si>
  <si>
    <t>(наименование муниципального учреждения, организации)</t>
  </si>
  <si>
    <t>№ П/П</t>
  </si>
  <si>
    <t xml:space="preserve">Должность </t>
  </si>
  <si>
    <t>Минимальный оклад (должностной оклад) , руб.</t>
  </si>
  <si>
    <t>Компенсационные выплаты (расчет персональных стимулирующих выплат производится от оклада с учетом нагрузки), руб.</t>
  </si>
  <si>
    <t>Итого компенсационные выплаты, руб.</t>
  </si>
  <si>
    <t>Сохранение персональных стимулирующих выплат (производятся от оклада (должностного оклада) c учетом нагрузки, руб.</t>
  </si>
  <si>
    <t>Итого персональные выплаты, руб.</t>
  </si>
  <si>
    <t>Итого заработная плата в месяц без учета районного коэффициента и северных надбавок</t>
  </si>
  <si>
    <t>Итого заработная плата в месяц с учетом районного коэффициента и северных надбавок</t>
  </si>
  <si>
    <t>Итого заработная плата за   месяц с учетом стимулирующих выплат (гр.23+ гр.24)</t>
  </si>
  <si>
    <t>Всего заработная плата за год без учета  повышения, руб. (гр.25 *12)</t>
  </si>
  <si>
    <t>Повышение заработной платы, денежного содержания, денежного вознаграждения работников бюджетной сферы, в том числе низкооплачиваемых с 01.10.2016г. на 7 % (гр.25*7/100*3 мес.)</t>
  </si>
  <si>
    <t>Всего заработная плата за год с учетом   повышения, руб.(гр.26+гр.27)</t>
  </si>
  <si>
    <t>Всего заработная плата  за год с учетом повышения заработной платы и замещения, руб. (211) (гр.28+гр.29)</t>
  </si>
  <si>
    <t>Налог 30,2 % (213)</t>
  </si>
  <si>
    <t>Наименование должности*</t>
  </si>
  <si>
    <t>За работу в сельской местности 25%</t>
  </si>
  <si>
    <t xml:space="preserve">Районный коэффициент </t>
  </si>
  <si>
    <t>сумма</t>
  </si>
  <si>
    <t>Итого:</t>
  </si>
  <si>
    <t>Главный бухгалтер</t>
  </si>
  <si>
    <t>А</t>
  </si>
  <si>
    <t>Б</t>
  </si>
  <si>
    <t>В</t>
  </si>
  <si>
    <t>Г</t>
  </si>
  <si>
    <t>Подписка на периодические издания</t>
  </si>
  <si>
    <t>Оплата курсов повышения квалификации</t>
  </si>
  <si>
    <t>Прохождение медосмотра</t>
  </si>
  <si>
    <t>Руководитель (директор, заведующий, начальник) образовательного учреждения</t>
  </si>
  <si>
    <t>Заместитель руководителя (директора, заведующего, начальника)</t>
  </si>
  <si>
    <t>1. Руководящие работники</t>
  </si>
  <si>
    <t>Высшее</t>
  </si>
  <si>
    <t>**</t>
  </si>
  <si>
    <t>Водителям легковых автомобилей за ненормированный рабочий день 25%</t>
  </si>
  <si>
    <t>За работу в общеобразовательной школе-интернате 15%</t>
  </si>
  <si>
    <t>За ненормированный рабочий день 15%</t>
  </si>
  <si>
    <t>от 1 года до 5 лет ( 5%)</t>
  </si>
  <si>
    <t>от 5  до 10 лет ( 15%)</t>
  </si>
  <si>
    <t>свыше 10 лет ( 25%)</t>
  </si>
  <si>
    <t>2. Иные административно-хозяйственные работники</t>
  </si>
  <si>
    <t>Среднее специальное</t>
  </si>
  <si>
    <t>Примечание** допускается вписывание неучтенных выплат</t>
  </si>
  <si>
    <t>Штат в количестве</t>
  </si>
  <si>
    <t>единиц</t>
  </si>
  <si>
    <t>Минимальный оклад (должностной оклад) с учетом нагрузки, руб. (гр.6 * гр.5)</t>
  </si>
  <si>
    <t>1.1</t>
  </si>
  <si>
    <t>1.2</t>
  </si>
  <si>
    <t>2.1</t>
  </si>
  <si>
    <t>2.2</t>
  </si>
  <si>
    <t>3. Учебно-вспомогательный персонал</t>
  </si>
  <si>
    <t>3.1</t>
  </si>
  <si>
    <t>3.2</t>
  </si>
  <si>
    <t>Е.Л. Митрофанова</t>
  </si>
  <si>
    <t>Обучение Сан Пин и аттестация</t>
  </si>
  <si>
    <t>Должность</t>
  </si>
  <si>
    <t>Унифицированная форма № Т-3</t>
  </si>
  <si>
    <t xml:space="preserve">СОГЛАСОВАНО: </t>
  </si>
  <si>
    <t>Утверждена постановлением Госкомстата РФ</t>
  </si>
  <si>
    <t>от 5 января 2004 г. № 1</t>
  </si>
  <si>
    <t>Администрации ЭМР Красноярского края</t>
  </si>
  <si>
    <t>О.С. Шаповалова</t>
  </si>
  <si>
    <t>Код</t>
  </si>
  <si>
    <t>0301017</t>
  </si>
  <si>
    <t>наименование организации</t>
  </si>
  <si>
    <t>Приказом организации от</t>
  </si>
  <si>
    <t>«</t>
  </si>
  <si>
    <t>»</t>
  </si>
  <si>
    <t>20</t>
  </si>
  <si>
    <t>г. №</t>
  </si>
  <si>
    <t>на период</t>
  </si>
  <si>
    <t>с «</t>
  </si>
  <si>
    <t>01</t>
  </si>
  <si>
    <t>января</t>
  </si>
  <si>
    <t>г.</t>
  </si>
  <si>
    <t>Структурное подразделение</t>
  </si>
  <si>
    <t>Проф. квалификационные гр., квалификационные уровни</t>
  </si>
  <si>
    <t>Сумма оклада</t>
  </si>
  <si>
    <t>Надбавки</t>
  </si>
  <si>
    <t>Всего, в месяц</t>
  </si>
  <si>
    <t>Расчет стоимости одного часа работы</t>
  </si>
  <si>
    <t>наименование</t>
  </si>
  <si>
    <t>код</t>
  </si>
  <si>
    <t>Итого компенсационные выплаты</t>
  </si>
  <si>
    <t>Итого персональные выплаты</t>
  </si>
  <si>
    <t>Р/К</t>
  </si>
  <si>
    <t>Сев. надбавка</t>
  </si>
  <si>
    <t xml:space="preserve"> (замещение)</t>
  </si>
  <si>
    <t>ФОТ годовой</t>
  </si>
  <si>
    <t>Число рабочих дней в году</t>
  </si>
  <si>
    <t>Размер оплаты за один час работы</t>
  </si>
  <si>
    <t>Итого</t>
  </si>
  <si>
    <t>Фамилия и инициалы работника</t>
  </si>
  <si>
    <t>Стоимость билетов</t>
  </si>
  <si>
    <t>Тура-Красноярск-Симферополь</t>
  </si>
  <si>
    <t>Тура-Красноярск</t>
  </si>
  <si>
    <t>Тура-Красноярск-Норильск-Усть-Авам</t>
  </si>
  <si>
    <t>Бети М.А</t>
  </si>
  <si>
    <t xml:space="preserve">212.4 Льготный проезд </t>
  </si>
  <si>
    <t>образования</t>
  </si>
  <si>
    <t>______________ Шаповалова О.С.</t>
  </si>
  <si>
    <t>2016год</t>
  </si>
  <si>
    <t>Руководящие работники</t>
  </si>
  <si>
    <t>Заведующий</t>
  </si>
  <si>
    <t>Заместитель  заведующей</t>
  </si>
  <si>
    <t>Иные административно-хозяйственные работники</t>
  </si>
  <si>
    <t>Иной педагогический персонал</t>
  </si>
  <si>
    <t>ВСЕГО:</t>
  </si>
  <si>
    <t>4.1</t>
  </si>
  <si>
    <t>Количество единиц</t>
  </si>
  <si>
    <t>АНАЛИЗ ШТАТНОГО РАСПИСАНИЯ</t>
  </si>
  <si>
    <t xml:space="preserve">группа по оплате труда </t>
  </si>
  <si>
    <t>стоимиость 1 балла</t>
  </si>
  <si>
    <t>Сумма окладов основного персонала с учетом нагрузки</t>
  </si>
  <si>
    <t>Количесто штатных единиц</t>
  </si>
  <si>
    <t>Должностной оклад руководителя</t>
  </si>
  <si>
    <t>Количество средних окладов (должностных окладов), ставок заработной платы работников основного персонала учреждения</t>
  </si>
  <si>
    <t>Должностной оклад руководителя с учетом коэффициента</t>
  </si>
  <si>
    <t>заведующая</t>
  </si>
  <si>
    <t>заместитель*</t>
  </si>
  <si>
    <t xml:space="preserve">* размер должностных окладов заместителей руководителей устанавливается на 30% </t>
  </si>
  <si>
    <t xml:space="preserve">ниже размеров должностных окладов руковдителей (ст.6 п.7  Закона Красноярского края от 29.10.2009г №9-3864 </t>
  </si>
  <si>
    <t>О новых системах оплаты труда работников государственных бюджетных и казенных учреждений</t>
  </si>
  <si>
    <t>Расчет оклада заведующей, заместителя заведующей; МКДОУ д/с № 5</t>
  </si>
  <si>
    <t>Примечание* допускается в графе "наименование должности" исключать должности работников, не использующихся в учреждении и включать неперечисленные  должности</t>
  </si>
  <si>
    <t>Примечание*** доплата до минимальной заработной платы в данном расчете не включается в годовой  фоннд оплаты труда</t>
  </si>
  <si>
    <t>Примечание****  графы 27,28,32 и 33 в таблице на 2016 год не заполняются</t>
  </si>
  <si>
    <t>27****</t>
  </si>
  <si>
    <t>28****</t>
  </si>
  <si>
    <t xml:space="preserve">Приложение № 7   к приказу Управления </t>
  </si>
  <si>
    <t xml:space="preserve">кого края от    "  28     "_    10       _" 2015г. №129 </t>
  </si>
  <si>
    <t>Экономист МКУ "Межведомственной</t>
  </si>
  <si>
    <t xml:space="preserve"> бухгалтерии"</t>
  </si>
  <si>
    <t>Приложение N2</t>
  </si>
  <si>
    <t xml:space="preserve"> К Порядку  составления, утверждения и ведения </t>
  </si>
  <si>
    <t xml:space="preserve">бюджетных смет казенных учреждений </t>
  </si>
  <si>
    <t>Эвенкийского муниципального района</t>
  </si>
  <si>
    <t>Бюджет края               (511 00 74 080)</t>
  </si>
  <si>
    <t>Заведующая учреждения</t>
  </si>
  <si>
    <t>"______"______________2016 г.</t>
  </si>
  <si>
    <t>РАСЧЕТ ФОНДА ОПЛАТЫ ТРУДА НА 2017 ГОД - субвенция (ПРИЛОЖЕНИЕ К ШТАТНОМУ РАСПИСАНИЮ)</t>
  </si>
  <si>
    <t>Начислены северные надбавки на з.плату в месяц   включая  минимальный оклад с учетом нагрузки, руб</t>
  </si>
  <si>
    <t>Выплата за год помощникам воспитателей, младшим воспитателям с учетом районного коэффициента и северных надбавок</t>
  </si>
  <si>
    <t>Муниципальное казённое дошкольное образовательное учреждение «Детский сад №5 «Лесной» п. Тура» Эвенкийского муниципального района Красноярского края</t>
  </si>
  <si>
    <t>А.А. Каненя</t>
  </si>
  <si>
    <t>Среднее</t>
  </si>
  <si>
    <t>2017</t>
  </si>
  <si>
    <t>17</t>
  </si>
  <si>
    <t>МКДОУ "Детский сад № 5 "Лесной" п. Тура" ЭМР</t>
  </si>
  <si>
    <t>ПРОЕКТ БЮДЖЕТНОЙ СМЕТЫ НА 2017 ГОД</t>
  </si>
  <si>
    <t>от       "         "                             2016 г</t>
  </si>
  <si>
    <t xml:space="preserve">Руководитель  МКДОУ «Детский сад №5 «Лесной» п. Тура» </t>
  </si>
  <si>
    <t>Эвенкийского муниципального района Красноярского края</t>
  </si>
  <si>
    <t>_______________________          А.А. Каненя</t>
  </si>
  <si>
    <t>"         "                                   2016 г</t>
  </si>
  <si>
    <t>МКДОУ «Детский сад №5 «Лесной» п. Тура» ЭМР</t>
  </si>
  <si>
    <r>
      <t xml:space="preserve">      </t>
    </r>
    <r>
      <rPr>
        <b/>
        <u/>
        <sz val="14"/>
        <rFont val="Times New Roman"/>
        <family val="1"/>
        <charset val="204"/>
      </rPr>
      <t>Муниципальное казённое дошкольное образовательное учреждение «Детский сад №5 «Лесной» п. Тура»  Эвенкийского муниципального района Красноярского края</t>
    </r>
  </si>
  <si>
    <t>_______________  А.А. Каненя</t>
  </si>
  <si>
    <t>"____" ___________ 2016 год</t>
  </si>
  <si>
    <t>___________  А.А. Каненя</t>
  </si>
  <si>
    <t>"____" _________2016 год</t>
  </si>
  <si>
    <t>Ш Т А Т Н О Е  Р А С П И С А Н И Е на 2017 год (СУБВЕНЦИЯ)</t>
  </si>
  <si>
    <t>2016 г.</t>
  </si>
  <si>
    <t>2017 г.</t>
  </si>
  <si>
    <t>____________  А.А. Каненя</t>
  </si>
  <si>
    <t>Каненя А.А.</t>
  </si>
  <si>
    <t>Исакова Г.В.</t>
  </si>
  <si>
    <t>Каплина Т.Н.</t>
  </si>
  <si>
    <t>Эспек А.В.</t>
  </si>
  <si>
    <t>Никитина А.З.</t>
  </si>
  <si>
    <t>(12000+18000)*2</t>
  </si>
  <si>
    <t>12000*2</t>
  </si>
  <si>
    <t>(12000+13000+7000)*2</t>
  </si>
  <si>
    <r>
      <t>Утверждено с учетом изменений по состоянию на</t>
    </r>
    <r>
      <rPr>
        <b/>
        <sz val="12"/>
        <color rgb="FFFF0000"/>
        <rFont val="Times New Roman"/>
        <family val="1"/>
        <charset val="204"/>
      </rPr>
      <t xml:space="preserve"> 01.10.2016</t>
    </r>
  </si>
  <si>
    <r>
      <t xml:space="preserve">Исполнено на </t>
    </r>
    <r>
      <rPr>
        <b/>
        <sz val="12"/>
        <color rgb="FFFF0000"/>
        <rFont val="Times New Roman"/>
        <family val="1"/>
        <charset val="204"/>
      </rPr>
      <t>01.10.2016</t>
    </r>
  </si>
  <si>
    <t>Нартовская О.А.</t>
  </si>
  <si>
    <t xml:space="preserve">  </t>
  </si>
  <si>
    <t>Исполнитель                                      экономист                                                         Нартовская О.А.                   31-125</t>
  </si>
  <si>
    <t xml:space="preserve">(уполномоченное лицо)   Заведующая   ______________       М.В.                  </t>
  </si>
  <si>
    <t>Выплаты стимулирующего характера 15 %  (гр.23 *15%/100)</t>
  </si>
  <si>
    <t>Контрольная сумма 4 864 100</t>
  </si>
  <si>
    <t>за 12 мес. 2017г</t>
  </si>
  <si>
    <t>МРОТ</t>
  </si>
  <si>
    <t>Замещение на время отпуска</t>
  </si>
  <si>
    <t>Была в  декретном отпуске, работает неполный рабочий день</t>
  </si>
  <si>
    <t>3а полный год</t>
  </si>
  <si>
    <t>Недостаточно на льготный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</si>
</sst>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0.0%"/>
    <numFmt numFmtId="166" formatCode="#,##0_р_."/>
  </numFmts>
  <fonts count="8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u/>
      <sz val="11"/>
      <color theme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3"/>
      <name val="Times New Roman"/>
      <family val="1"/>
      <charset val="204"/>
    </font>
    <font>
      <sz val="12"/>
      <name val="Times New Roman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2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theme="0"/>
      <name val="Arial"/>
      <family val="2"/>
      <charset val="204"/>
    </font>
    <font>
      <b/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2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24" fillId="0" borderId="0"/>
    <xf numFmtId="0" fontId="11" fillId="0" borderId="0"/>
    <xf numFmtId="0" fontId="11" fillId="0" borderId="0"/>
    <xf numFmtId="0" fontId="8" fillId="0" borderId="0"/>
    <xf numFmtId="9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2" fillId="0" borderId="0"/>
    <xf numFmtId="0" fontId="24" fillId="0" borderId="0"/>
    <xf numFmtId="43" fontId="24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43" fontId="11" fillId="0" borderId="0" applyFont="0" applyFill="0" applyBorder="0" applyAlignment="0" applyProtection="0"/>
    <xf numFmtId="0" fontId="1" fillId="0" borderId="0"/>
    <xf numFmtId="0" fontId="12" fillId="0" borderId="0"/>
    <xf numFmtId="0" fontId="11" fillId="0" borderId="0"/>
  </cellStyleXfs>
  <cellXfs count="651">
    <xf numFmtId="0" fontId="0" fillId="0" borderId="0" xfId="0"/>
    <xf numFmtId="0" fontId="13" fillId="0" borderId="1" xfId="14" applyFont="1" applyFill="1" applyBorder="1" applyAlignment="1" applyProtection="1">
      <alignment horizontal="center" vertical="center" wrapText="1"/>
    </xf>
    <xf numFmtId="0" fontId="13" fillId="0" borderId="0" xfId="12" applyFont="1" applyFill="1"/>
    <xf numFmtId="0" fontId="15" fillId="0" borderId="0" xfId="15" applyFont="1" applyFill="1" applyBorder="1" applyProtection="1"/>
    <xf numFmtId="0" fontId="13" fillId="0" borderId="0" xfId="13" applyFont="1" applyFill="1"/>
    <xf numFmtId="0" fontId="29" fillId="0" borderId="0" xfId="13" applyFont="1" applyFill="1" applyAlignment="1"/>
    <xf numFmtId="0" fontId="14" fillId="0" borderId="0" xfId="14" applyFont="1" applyFill="1" applyAlignment="1">
      <alignment horizontal="center" vertical="center" wrapText="1"/>
    </xf>
    <xf numFmtId="0" fontId="13" fillId="0" borderId="0" xfId="14" applyFont="1" applyFill="1" applyAlignment="1">
      <alignment horizontal="center" vertical="center" wrapText="1"/>
    </xf>
    <xf numFmtId="0" fontId="16" fillId="0" borderId="0" xfId="14" applyFont="1" applyFill="1" applyAlignment="1">
      <alignment vertical="center" wrapText="1"/>
    </xf>
    <xf numFmtId="0" fontId="13" fillId="0" borderId="0" xfId="13" applyFont="1" applyFill="1" applyAlignment="1"/>
    <xf numFmtId="0" fontId="13" fillId="0" borderId="0" xfId="14" applyFont="1" applyFill="1" applyAlignment="1">
      <alignment vertical="center" wrapText="1"/>
    </xf>
    <xf numFmtId="0" fontId="14" fillId="0" borderId="1" xfId="14" applyFont="1" applyFill="1" applyBorder="1" applyAlignment="1" applyProtection="1">
      <alignment horizontal="left" vertical="center" wrapText="1"/>
    </xf>
    <xf numFmtId="0" fontId="14" fillId="0" borderId="1" xfId="14" applyFont="1" applyFill="1" applyBorder="1" applyAlignment="1" applyProtection="1">
      <alignment horizontal="center" vertical="center" wrapText="1"/>
    </xf>
    <xf numFmtId="0" fontId="13" fillId="0" borderId="1" xfId="14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protection locked="0"/>
    </xf>
    <xf numFmtId="0" fontId="13" fillId="4" borderId="0" xfId="12" applyFont="1" applyFill="1"/>
    <xf numFmtId="0" fontId="27" fillId="4" borderId="0" xfId="15" applyFont="1" applyFill="1" applyAlignment="1">
      <alignment horizontal="right"/>
    </xf>
    <xf numFmtId="0" fontId="16" fillId="4" borderId="0" xfId="12" applyFont="1" applyFill="1"/>
    <xf numFmtId="0" fontId="15" fillId="4" borderId="0" xfId="15" applyFont="1" applyFill="1" applyBorder="1" applyProtection="1"/>
    <xf numFmtId="0" fontId="16" fillId="4" borderId="0" xfId="0" applyFont="1" applyFill="1" applyBorder="1" applyAlignment="1" applyProtection="1"/>
    <xf numFmtId="0" fontId="13" fillId="4" borderId="0" xfId="0" applyFont="1" applyFill="1" applyBorder="1" applyAlignment="1" applyProtection="1">
      <protection locked="0"/>
    </xf>
    <xf numFmtId="0" fontId="16" fillId="4" borderId="0" xfId="0" applyFont="1" applyFill="1"/>
    <xf numFmtId="0" fontId="16" fillId="4" borderId="0" xfId="16" applyFont="1" applyFill="1" applyAlignment="1">
      <alignment vertical="center"/>
    </xf>
    <xf numFmtId="0" fontId="16" fillId="4" borderId="0" xfId="0" applyFont="1" applyFill="1" applyBorder="1" applyAlignment="1" applyProtection="1">
      <protection locked="0"/>
    </xf>
    <xf numFmtId="0" fontId="13" fillId="4" borderId="0" xfId="13" applyFont="1" applyFill="1"/>
    <xf numFmtId="0" fontId="14" fillId="4" borderId="0" xfId="14" applyFont="1" applyFill="1" applyAlignment="1">
      <alignment horizontal="center" vertical="center" wrapText="1"/>
    </xf>
    <xf numFmtId="0" fontId="13" fillId="4" borderId="0" xfId="14" applyFont="1" applyFill="1" applyAlignment="1">
      <alignment horizontal="center" vertical="center" wrapText="1"/>
    </xf>
    <xf numFmtId="0" fontId="13" fillId="4" borderId="0" xfId="14" applyFont="1" applyFill="1" applyAlignment="1">
      <alignment horizontal="center" vertical="center"/>
    </xf>
    <xf numFmtId="0" fontId="13" fillId="4" borderId="0" xfId="12" applyFont="1" applyFill="1" applyAlignment="1">
      <alignment horizontal="center" vertical="center"/>
    </xf>
    <xf numFmtId="0" fontId="28" fillId="4" borderId="8" xfId="14" applyFont="1" applyFill="1" applyBorder="1" applyAlignment="1">
      <alignment horizontal="center" vertical="center" wrapText="1"/>
    </xf>
    <xf numFmtId="0" fontId="28" fillId="4" borderId="0" xfId="14" applyFont="1" applyFill="1" applyBorder="1" applyAlignment="1">
      <alignment horizontal="center" vertical="center" wrapText="1"/>
    </xf>
    <xf numFmtId="0" fontId="13" fillId="4" borderId="0" xfId="14" applyFont="1" applyFill="1" applyAlignment="1">
      <alignment vertical="center" wrapText="1"/>
    </xf>
    <xf numFmtId="0" fontId="13" fillId="4" borderId="0" xfId="14" applyFont="1" applyFill="1"/>
    <xf numFmtId="2" fontId="14" fillId="4" borderId="1" xfId="14" applyNumberFormat="1" applyFont="1" applyFill="1" applyBorder="1" applyAlignment="1" applyProtection="1">
      <alignment horizontal="center" vertical="center" wrapText="1"/>
    </xf>
    <xf numFmtId="0" fontId="13" fillId="4" borderId="1" xfId="14" applyFont="1" applyFill="1" applyBorder="1" applyAlignment="1" applyProtection="1">
      <alignment horizontal="center" vertical="center" wrapText="1"/>
    </xf>
    <xf numFmtId="165" fontId="14" fillId="4" borderId="1" xfId="14" applyNumberFormat="1" applyFont="1" applyFill="1" applyBorder="1" applyAlignment="1" applyProtection="1">
      <alignment horizontal="center" vertical="center" wrapText="1"/>
    </xf>
    <xf numFmtId="165" fontId="13" fillId="4" borderId="1" xfId="14" applyNumberFormat="1" applyFont="1" applyFill="1" applyBorder="1" applyAlignment="1" applyProtection="1">
      <alignment horizontal="center" vertical="center" wrapText="1"/>
    </xf>
    <xf numFmtId="166" fontId="13" fillId="4" borderId="0" xfId="12" applyNumberFormat="1" applyFont="1" applyFill="1"/>
    <xf numFmtId="2" fontId="41" fillId="0" borderId="0" xfId="12" applyNumberFormat="1" applyFont="1" applyFill="1" applyBorder="1"/>
    <xf numFmtId="2" fontId="31" fillId="0" borderId="0" xfId="12" applyNumberFormat="1" applyFont="1" applyFill="1" applyBorder="1"/>
    <xf numFmtId="0" fontId="20" fillId="0" borderId="0" xfId="39" applyFont="1"/>
    <xf numFmtId="0" fontId="33" fillId="0" borderId="0" xfId="39" applyFont="1" applyAlignment="1">
      <alignment horizontal="right"/>
    </xf>
    <xf numFmtId="0" fontId="38" fillId="0" borderId="0" xfId="39" applyFont="1" applyBorder="1" applyAlignment="1">
      <alignment horizontal="justify" vertical="top" wrapText="1"/>
    </xf>
    <xf numFmtId="0" fontId="43" fillId="0" borderId="0" xfId="44" applyFont="1" applyBorder="1" applyAlignment="1" applyProtection="1">
      <alignment horizontal="right" vertical="top" wrapText="1"/>
    </xf>
    <xf numFmtId="0" fontId="38" fillId="0" borderId="0" xfId="39" applyFont="1" applyBorder="1" applyAlignment="1">
      <alignment horizontal="right" vertical="top" wrapText="1"/>
    </xf>
    <xf numFmtId="0" fontId="38" fillId="0" borderId="0" xfId="39" applyFont="1"/>
    <xf numFmtId="0" fontId="38" fillId="0" borderId="0" xfId="39" applyFont="1" applyBorder="1" applyAlignment="1">
      <alignment vertical="top" wrapText="1"/>
    </xf>
    <xf numFmtId="0" fontId="20" fillId="0" borderId="0" xfId="39" applyFont="1" applyAlignment="1">
      <alignment vertical="center"/>
    </xf>
    <xf numFmtId="0" fontId="38" fillId="0" borderId="0" xfId="39" applyFont="1" applyBorder="1" applyAlignment="1">
      <alignment horizontal="right" vertical="center" wrapText="1"/>
    </xf>
    <xf numFmtId="0" fontId="43" fillId="0" borderId="0" xfId="44" applyFont="1" applyBorder="1" applyAlignment="1" applyProtection="1">
      <alignment vertical="center" wrapText="1"/>
    </xf>
    <xf numFmtId="0" fontId="38" fillId="0" borderId="0" xfId="39" applyFont="1" applyAlignment="1"/>
    <xf numFmtId="0" fontId="38" fillId="0" borderId="0" xfId="39" applyFont="1" applyAlignment="1">
      <alignment horizontal="justify"/>
    </xf>
    <xf numFmtId="0" fontId="11" fillId="0" borderId="0" xfId="39"/>
    <xf numFmtId="0" fontId="11" fillId="0" borderId="0" xfId="39" applyAlignment="1">
      <alignment vertical="center"/>
    </xf>
    <xf numFmtId="0" fontId="40" fillId="0" borderId="21" xfId="39" applyFont="1" applyBorder="1" applyAlignment="1">
      <alignment horizontal="justify" vertical="center" wrapText="1"/>
    </xf>
    <xf numFmtId="0" fontId="40" fillId="0" borderId="1" xfId="39" applyFont="1" applyBorder="1" applyAlignment="1">
      <alignment horizontal="justify" vertical="center" wrapText="1"/>
    </xf>
    <xf numFmtId="0" fontId="40" fillId="0" borderId="1" xfId="39" applyFont="1" applyBorder="1" applyAlignment="1">
      <alignment horizontal="center" vertical="center" wrapText="1"/>
    </xf>
    <xf numFmtId="49" fontId="40" fillId="0" borderId="1" xfId="39" applyNumberFormat="1" applyFont="1" applyBorder="1" applyAlignment="1">
      <alignment horizontal="center" vertical="center" wrapText="1"/>
    </xf>
    <xf numFmtId="3" fontId="40" fillId="0" borderId="1" xfId="39" applyNumberFormat="1" applyFont="1" applyBorder="1" applyAlignment="1">
      <alignment horizontal="center" vertical="center" wrapText="1"/>
    </xf>
    <xf numFmtId="0" fontId="40" fillId="0" borderId="34" xfId="39" applyFont="1" applyBorder="1" applyAlignment="1">
      <alignment horizontal="justify" vertical="center" wrapText="1"/>
    </xf>
    <xf numFmtId="0" fontId="40" fillId="0" borderId="34" xfId="39" applyFont="1" applyBorder="1" applyAlignment="1">
      <alignment horizontal="justify" vertical="top" wrapText="1"/>
    </xf>
    <xf numFmtId="0" fontId="38" fillId="0" borderId="28" xfId="39" applyFont="1" applyBorder="1" applyAlignment="1">
      <alignment horizontal="justify" vertical="center" wrapText="1"/>
    </xf>
    <xf numFmtId="0" fontId="38" fillId="0" borderId="28" xfId="39" applyFont="1" applyBorder="1" applyAlignment="1">
      <alignment horizontal="justify" vertical="top" wrapText="1"/>
    </xf>
    <xf numFmtId="0" fontId="11" fillId="0" borderId="1" xfId="39" applyBorder="1" applyAlignment="1">
      <alignment horizontal="center"/>
    </xf>
    <xf numFmtId="2" fontId="14" fillId="7" borderId="1" xfId="14" applyNumberFormat="1" applyFont="1" applyFill="1" applyBorder="1" applyAlignment="1" applyProtection="1">
      <alignment horizontal="center" vertical="center" wrapText="1"/>
    </xf>
    <xf numFmtId="2" fontId="14" fillId="7" borderId="1" xfId="14" applyNumberFormat="1" applyFont="1" applyFill="1" applyBorder="1" applyAlignment="1" applyProtection="1">
      <alignment horizontal="center" vertical="center" wrapText="1"/>
      <protection locked="0"/>
    </xf>
    <xf numFmtId="0" fontId="13" fillId="7" borderId="1" xfId="14" applyFont="1" applyFill="1" applyBorder="1" applyAlignment="1" applyProtection="1">
      <alignment horizontal="center" vertical="center" wrapText="1"/>
    </xf>
    <xf numFmtId="0" fontId="23" fillId="0" borderId="0" xfId="0" applyFont="1"/>
    <xf numFmtId="0" fontId="35" fillId="0" borderId="0" xfId="0" applyFont="1" applyProtection="1"/>
    <xf numFmtId="0" fontId="23" fillId="0" borderId="0" xfId="0" applyFont="1" applyProtection="1"/>
    <xf numFmtId="4" fontId="23" fillId="0" borderId="0" xfId="0" applyNumberFormat="1" applyFont="1" applyProtection="1"/>
    <xf numFmtId="0" fontId="35" fillId="0" borderId="2" xfId="0" applyFont="1" applyBorder="1" applyAlignment="1"/>
    <xf numFmtId="0" fontId="23" fillId="0" borderId="10" xfId="0" applyFont="1" applyBorder="1" applyAlignment="1"/>
    <xf numFmtId="0" fontId="23" fillId="0" borderId="2" xfId="0" applyFont="1" applyBorder="1" applyAlignment="1"/>
    <xf numFmtId="4" fontId="23" fillId="0" borderId="0" xfId="0" applyNumberFormat="1" applyFont="1"/>
    <xf numFmtId="0" fontId="35" fillId="0" borderId="16" xfId="0" applyFont="1" applyBorder="1" applyAlignment="1"/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35" fillId="0" borderId="16" xfId="0" applyFont="1" applyBorder="1" applyAlignment="1">
      <alignment horizontal="left"/>
    </xf>
    <xf numFmtId="0" fontId="35" fillId="0" borderId="18" xfId="0" applyFont="1" applyBorder="1" applyAlignment="1">
      <alignment horizontal="left"/>
    </xf>
    <xf numFmtId="0" fontId="23" fillId="0" borderId="21" xfId="0" applyFont="1" applyBorder="1" applyAlignment="1">
      <alignment horizontal="center" vertical="center"/>
    </xf>
    <xf numFmtId="4" fontId="35" fillId="0" borderId="18" xfId="0" applyNumberFormat="1" applyFont="1" applyBorder="1" applyAlignment="1"/>
    <xf numFmtId="4" fontId="23" fillId="4" borderId="1" xfId="0" applyNumberFormat="1" applyFont="1" applyFill="1" applyBorder="1" applyAlignment="1">
      <alignment horizontal="center"/>
    </xf>
    <xf numFmtId="4" fontId="23" fillId="0" borderId="3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0" fillId="0" borderId="0" xfId="0" applyFont="1"/>
    <xf numFmtId="0" fontId="37" fillId="0" borderId="0" xfId="0" applyFont="1" applyAlignment="1">
      <alignment horizontal="center"/>
    </xf>
    <xf numFmtId="0" fontId="38" fillId="0" borderId="0" xfId="0" applyFont="1" applyBorder="1" applyAlignment="1">
      <alignment horizontal="justify" vertical="top" wrapText="1"/>
    </xf>
    <xf numFmtId="0" fontId="5" fillId="0" borderId="0" xfId="8" applyFont="1"/>
    <xf numFmtId="0" fontId="38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23" fillId="0" borderId="0" xfId="38" applyFont="1" applyBorder="1" applyAlignment="1" applyProtection="1">
      <alignment horizontal="right" vertical="center"/>
    </xf>
    <xf numFmtId="0" fontId="38" fillId="0" borderId="0" xfId="0" applyFont="1" applyAlignment="1"/>
    <xf numFmtId="0" fontId="14" fillId="0" borderId="0" xfId="0" applyFont="1" applyAlignment="1"/>
    <xf numFmtId="0" fontId="47" fillId="0" borderId="0" xfId="0" applyFont="1" applyAlignment="1"/>
    <xf numFmtId="0" fontId="13" fillId="0" borderId="0" xfId="0" applyFont="1" applyBorder="1" applyAlignment="1">
      <alignment horizontal="right" vertical="top" wrapText="1"/>
    </xf>
    <xf numFmtId="4" fontId="38" fillId="0" borderId="0" xfId="0" applyNumberFormat="1" applyFont="1" applyAlignment="1"/>
    <xf numFmtId="4" fontId="36" fillId="0" borderId="0" xfId="0" applyNumberFormat="1" applyFont="1" applyAlignment="1">
      <alignment horizontal="center"/>
    </xf>
    <xf numFmtId="0" fontId="38" fillId="0" borderId="0" xfId="0" applyFont="1" applyAlignment="1">
      <alignment horizontal="justify"/>
    </xf>
    <xf numFmtId="0" fontId="23" fillId="0" borderId="0" xfId="38" applyFont="1" applyBorder="1" applyAlignment="1" applyProtection="1">
      <alignment horizontal="right" vertical="top" wrapText="1"/>
    </xf>
    <xf numFmtId="4" fontId="20" fillId="0" borderId="0" xfId="0" applyNumberFormat="1" applyFont="1" applyAlignment="1"/>
    <xf numFmtId="0" fontId="20" fillId="0" borderId="0" xfId="0" applyFont="1" applyAlignment="1"/>
    <xf numFmtId="0" fontId="23" fillId="0" borderId="0" xfId="0" applyFont="1" applyAlignment="1" applyProtection="1">
      <alignment horizontal="center"/>
    </xf>
    <xf numFmtId="0" fontId="35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50" fillId="0" borderId="19" xfId="0" applyFont="1" applyBorder="1" applyAlignment="1">
      <alignment horizontal="left"/>
    </xf>
    <xf numFmtId="0" fontId="13" fillId="0" borderId="0" xfId="6" applyFont="1" applyBorder="1" applyAlignment="1"/>
    <xf numFmtId="0" fontId="40" fillId="0" borderId="4" xfId="39" applyFont="1" applyBorder="1" applyAlignment="1">
      <alignment horizontal="center" vertical="center" wrapText="1"/>
    </xf>
    <xf numFmtId="0" fontId="40" fillId="0" borderId="13" xfId="39" applyFont="1" applyBorder="1" applyAlignment="1">
      <alignment horizontal="center" vertical="center" wrapText="1"/>
    </xf>
    <xf numFmtId="0" fontId="18" fillId="0" borderId="38" xfId="44" applyFont="1" applyBorder="1" applyAlignment="1" applyProtection="1">
      <alignment horizontal="center" vertical="center" wrapText="1"/>
    </xf>
    <xf numFmtId="0" fontId="18" fillId="0" borderId="33" xfId="44" applyFont="1" applyBorder="1" applyAlignment="1" applyProtection="1">
      <alignment horizontal="center" vertical="center" wrapText="1"/>
    </xf>
    <xf numFmtId="0" fontId="38" fillId="0" borderId="44" xfId="39" applyFont="1" applyBorder="1" applyAlignment="1">
      <alignment horizontal="center" vertical="center" wrapText="1"/>
    </xf>
    <xf numFmtId="0" fontId="38" fillId="0" borderId="38" xfId="39" applyFont="1" applyBorder="1" applyAlignment="1">
      <alignment horizontal="center" vertical="center" wrapText="1"/>
    </xf>
    <xf numFmtId="0" fontId="40" fillId="0" borderId="4" xfId="39" applyFont="1" applyBorder="1" applyAlignment="1">
      <alignment horizontal="justify" vertical="top" wrapText="1"/>
    </xf>
    <xf numFmtId="49" fontId="40" fillId="0" borderId="4" xfId="39" applyNumberFormat="1" applyFont="1" applyBorder="1" applyAlignment="1">
      <alignment horizontal="center" vertical="center" wrapText="1"/>
    </xf>
    <xf numFmtId="4" fontId="40" fillId="0" borderId="4" xfId="39" applyNumberFormat="1" applyFont="1" applyBorder="1" applyAlignment="1">
      <alignment horizontal="center" vertical="center" wrapText="1"/>
    </xf>
    <xf numFmtId="0" fontId="40" fillId="0" borderId="42" xfId="39" applyFont="1" applyBorder="1" applyAlignment="1">
      <alignment horizontal="justify" vertical="top" wrapText="1"/>
    </xf>
    <xf numFmtId="0" fontId="38" fillId="0" borderId="30" xfId="39" applyFont="1" applyBorder="1" applyAlignment="1">
      <alignment horizontal="center" vertical="top" wrapText="1"/>
    </xf>
    <xf numFmtId="0" fontId="38" fillId="0" borderId="39" xfId="39" applyFont="1" applyBorder="1" applyAlignment="1">
      <alignment horizontal="center" vertical="top" wrapText="1"/>
    </xf>
    <xf numFmtId="0" fontId="38" fillId="0" borderId="40" xfId="39" applyFont="1" applyBorder="1" applyAlignment="1">
      <alignment horizontal="center" vertical="top" wrapText="1"/>
    </xf>
    <xf numFmtId="0" fontId="35" fillId="0" borderId="16" xfId="0" applyFont="1" applyBorder="1" applyAlignment="1">
      <alignment horizontal="center"/>
    </xf>
    <xf numFmtId="0" fontId="23" fillId="0" borderId="1" xfId="39" applyFont="1" applyBorder="1" applyAlignment="1">
      <alignment vertical="center" wrapText="1"/>
    </xf>
    <xf numFmtId="0" fontId="34" fillId="0" borderId="10" xfId="0" applyFont="1" applyBorder="1" applyAlignment="1"/>
    <xf numFmtId="4" fontId="23" fillId="0" borderId="0" xfId="0" applyNumberFormat="1" applyFont="1" applyAlignment="1">
      <alignment horizontal="center"/>
    </xf>
    <xf numFmtId="0" fontId="34" fillId="0" borderId="7" xfId="0" applyFont="1" applyBorder="1" applyAlignment="1"/>
    <xf numFmtId="0" fontId="51" fillId="0" borderId="0" xfId="60"/>
    <xf numFmtId="0" fontId="51" fillId="0" borderId="0" xfId="60" applyFont="1"/>
    <xf numFmtId="0" fontId="57" fillId="0" borderId="0" xfId="60" applyFont="1"/>
    <xf numFmtId="0" fontId="23" fillId="0" borderId="0" xfId="40" applyFont="1" applyAlignment="1">
      <alignment vertical="top" wrapText="1"/>
    </xf>
    <xf numFmtId="0" fontId="35" fillId="0" borderId="0" xfId="40" applyFont="1" applyAlignment="1">
      <alignment vertical="top" wrapText="1"/>
    </xf>
    <xf numFmtId="49" fontId="23" fillId="0" borderId="0" xfId="40" applyNumberFormat="1" applyFont="1" applyBorder="1" applyAlignment="1">
      <alignment horizontal="center"/>
    </xf>
    <xf numFmtId="49" fontId="35" fillId="0" borderId="0" xfId="40" applyNumberFormat="1" applyFont="1" applyBorder="1" applyAlignment="1">
      <alignment horizontal="center"/>
    </xf>
    <xf numFmtId="0" fontId="35" fillId="0" borderId="0" xfId="40" applyFont="1" applyFill="1" applyBorder="1" applyAlignment="1"/>
    <xf numFmtId="49" fontId="23" fillId="0" borderId="0" xfId="40" applyNumberFormat="1" applyFont="1" applyFill="1" applyBorder="1" applyAlignment="1">
      <alignment horizontal="center"/>
    </xf>
    <xf numFmtId="49" fontId="35" fillId="0" borderId="0" xfId="40" applyNumberFormat="1" applyFont="1" applyFill="1" applyBorder="1" applyAlignment="1">
      <alignment horizontal="center"/>
    </xf>
    <xf numFmtId="0" fontId="23" fillId="0" borderId="0" xfId="40" applyFont="1" applyBorder="1" applyAlignment="1"/>
    <xf numFmtId="0" fontId="35" fillId="0" borderId="0" xfId="40" applyFont="1" applyBorder="1" applyAlignment="1"/>
    <xf numFmtId="0" fontId="20" fillId="4" borderId="0" xfId="40" applyFont="1" applyFill="1" applyBorder="1" applyAlignment="1">
      <alignment vertical="center" wrapText="1"/>
    </xf>
    <xf numFmtId="9" fontId="20" fillId="4" borderId="1" xfId="40" applyNumberFormat="1" applyFont="1" applyFill="1" applyBorder="1" applyAlignment="1">
      <alignment horizontal="center" vertical="center" wrapText="1"/>
    </xf>
    <xf numFmtId="0" fontId="23" fillId="4" borderId="1" xfId="40" applyFont="1" applyFill="1" applyBorder="1" applyAlignment="1">
      <alignment horizontal="center"/>
    </xf>
    <xf numFmtId="0" fontId="23" fillId="4" borderId="1" xfId="40" applyFont="1" applyFill="1" applyBorder="1" applyAlignment="1">
      <alignment horizontal="center" vertical="top" wrapText="1"/>
    </xf>
    <xf numFmtId="0" fontId="23" fillId="4" borderId="5" xfId="40" applyFont="1" applyFill="1" applyBorder="1" applyAlignment="1">
      <alignment horizontal="center"/>
    </xf>
    <xf numFmtId="4" fontId="14" fillId="6" borderId="14" xfId="40" applyNumberFormat="1" applyFont="1" applyFill="1" applyBorder="1" applyAlignment="1">
      <alignment horizontal="center" vertical="top" wrapText="1"/>
    </xf>
    <xf numFmtId="4" fontId="35" fillId="6" borderId="1" xfId="40" applyNumberFormat="1" applyFont="1" applyFill="1" applyBorder="1" applyAlignment="1">
      <alignment horizontal="center"/>
    </xf>
    <xf numFmtId="4" fontId="62" fillId="0" borderId="1" xfId="29" applyNumberFormat="1" applyFont="1" applyFill="1" applyBorder="1" applyAlignment="1" applyProtection="1">
      <alignment horizontal="center" vertical="center" wrapText="1"/>
      <protection locked="0"/>
    </xf>
    <xf numFmtId="4" fontId="23" fillId="6" borderId="1" xfId="40" applyNumberFormat="1" applyFont="1" applyFill="1" applyBorder="1" applyAlignment="1">
      <alignment horizontal="left" wrapText="1"/>
    </xf>
    <xf numFmtId="4" fontId="14" fillId="6" borderId="1" xfId="40" applyNumberFormat="1" applyFont="1" applyFill="1" applyBorder="1" applyAlignment="1">
      <alignment horizontal="left" vertical="top" wrapText="1"/>
    </xf>
    <xf numFmtId="4" fontId="23" fillId="6" borderId="1" xfId="40" applyNumberFormat="1" applyFont="1" applyFill="1" applyBorder="1" applyAlignment="1">
      <alignment horizontal="center" vertical="top" wrapText="1"/>
    </xf>
    <xf numFmtId="0" fontId="23" fillId="0" borderId="0" xfId="40" applyFont="1" applyFill="1" applyBorder="1" applyAlignment="1">
      <alignment horizontal="left" wrapText="1"/>
    </xf>
    <xf numFmtId="2" fontId="23" fillId="0" borderId="0" xfId="40" applyNumberFormat="1" applyFont="1" applyFill="1" applyBorder="1" applyAlignment="1">
      <alignment horizontal="center"/>
    </xf>
    <xf numFmtId="4" fontId="23" fillId="0" borderId="0" xfId="40" applyNumberFormat="1" applyFont="1" applyFill="1" applyBorder="1" applyAlignment="1">
      <alignment horizontal="center"/>
    </xf>
    <xf numFmtId="4" fontId="35" fillId="0" borderId="0" xfId="40" applyNumberFormat="1" applyFont="1" applyFill="1" applyBorder="1" applyAlignment="1">
      <alignment horizontal="center"/>
    </xf>
    <xf numFmtId="0" fontId="65" fillId="0" borderId="0" xfId="40" applyFont="1" applyBorder="1" applyAlignment="1"/>
    <xf numFmtId="49" fontId="23" fillId="0" borderId="1" xfId="40" applyNumberFormat="1" applyFont="1" applyFill="1" applyBorder="1" applyAlignment="1">
      <alignment horizontal="center" vertical="center" wrapText="1"/>
    </xf>
    <xf numFmtId="4" fontId="23" fillId="0" borderId="1" xfId="40" applyNumberFormat="1" applyFont="1" applyFill="1" applyBorder="1" applyAlignment="1">
      <alignment horizontal="center" vertical="center"/>
    </xf>
    <xf numFmtId="4" fontId="35" fillId="0" borderId="1" xfId="40" applyNumberFormat="1" applyFont="1" applyFill="1" applyBorder="1" applyAlignment="1">
      <alignment horizontal="center" vertical="center"/>
    </xf>
    <xf numFmtId="4" fontId="35" fillId="6" borderId="1" xfId="40" applyNumberFormat="1" applyFont="1" applyFill="1" applyBorder="1" applyAlignment="1">
      <alignment horizontal="center" vertical="center"/>
    </xf>
    <xf numFmtId="4" fontId="23" fillId="6" borderId="1" xfId="40" applyNumberFormat="1" applyFont="1" applyFill="1" applyBorder="1" applyAlignment="1">
      <alignment horizontal="center" vertical="center"/>
    </xf>
    <xf numFmtId="0" fontId="23" fillId="0" borderId="0" xfId="40" applyFont="1" applyBorder="1" applyAlignment="1">
      <alignment vertical="center"/>
    </xf>
    <xf numFmtId="9" fontId="20" fillId="0" borderId="1" xfId="40" applyNumberFormat="1" applyFont="1" applyFill="1" applyBorder="1" applyAlignment="1">
      <alignment horizontal="center" vertical="center" wrapText="1"/>
    </xf>
    <xf numFmtId="0" fontId="58" fillId="0" borderId="0" xfId="60" applyFont="1" applyAlignment="1"/>
    <xf numFmtId="0" fontId="51" fillId="0" borderId="0" xfId="60" applyAlignment="1"/>
    <xf numFmtId="0" fontId="20" fillId="0" borderId="0" xfId="66" applyFont="1" applyFill="1" applyAlignment="1">
      <alignment horizontal="left" vertical="center"/>
    </xf>
    <xf numFmtId="0" fontId="68" fillId="0" borderId="0" xfId="68" applyNumberFormat="1" applyFont="1" applyAlignment="1">
      <alignment horizontal="center"/>
    </xf>
    <xf numFmtId="0" fontId="69" fillId="0" borderId="0" xfId="68" applyNumberFormat="1" applyFont="1" applyAlignment="1">
      <alignment horizontal="right"/>
    </xf>
    <xf numFmtId="0" fontId="68" fillId="0" borderId="0" xfId="68" applyNumberFormat="1" applyFont="1" applyAlignment="1">
      <alignment horizontal="right"/>
    </xf>
    <xf numFmtId="0" fontId="14" fillId="0" borderId="0" xfId="68" applyNumberFormat="1" applyFont="1" applyAlignment="1"/>
    <xf numFmtId="0" fontId="13" fillId="0" borderId="0" xfId="68" applyNumberFormat="1" applyFont="1" applyAlignment="1"/>
    <xf numFmtId="0" fontId="70" fillId="0" borderId="0" xfId="68" applyNumberFormat="1" applyFont="1" applyAlignment="1">
      <alignment horizontal="center"/>
    </xf>
    <xf numFmtId="0" fontId="70" fillId="0" borderId="0" xfId="68" applyNumberFormat="1" applyFont="1" applyAlignment="1"/>
    <xf numFmtId="0" fontId="70" fillId="0" borderId="0" xfId="68" applyNumberFormat="1" applyFont="1" applyAlignment="1">
      <alignment horizontal="right"/>
    </xf>
    <xf numFmtId="0" fontId="20" fillId="0" borderId="0" xfId="68" applyNumberFormat="1" applyFont="1" applyAlignment="1">
      <alignment horizontal="center" vertical="center"/>
    </xf>
    <xf numFmtId="0" fontId="20" fillId="0" borderId="8" xfId="68" applyNumberFormat="1" applyFont="1" applyBorder="1" applyAlignment="1">
      <alignment horizontal="center" vertical="center"/>
    </xf>
    <xf numFmtId="0" fontId="20" fillId="0" borderId="0" xfId="68" applyNumberFormat="1" applyFont="1" applyAlignment="1">
      <alignment horizontal="right" vertical="center"/>
    </xf>
    <xf numFmtId="0" fontId="71" fillId="0" borderId="0" xfId="68" applyNumberFormat="1" applyFont="1" applyAlignment="1">
      <alignment horizontal="center"/>
    </xf>
    <xf numFmtId="0" fontId="71" fillId="0" borderId="0" xfId="68" applyNumberFormat="1" applyFont="1" applyAlignment="1">
      <alignment horizontal="right"/>
    </xf>
    <xf numFmtId="0" fontId="71" fillId="0" borderId="0" xfId="68" applyNumberFormat="1" applyFont="1" applyBorder="1" applyAlignment="1">
      <alignment horizontal="center"/>
    </xf>
    <xf numFmtId="0" fontId="20" fillId="0" borderId="0" xfId="68" applyNumberFormat="1" applyFont="1" applyAlignment="1">
      <alignment horizontal="center" vertical="top"/>
    </xf>
    <xf numFmtId="0" fontId="20" fillId="0" borderId="0" xfId="68" applyNumberFormat="1" applyFont="1" applyAlignment="1">
      <alignment horizontal="center"/>
    </xf>
    <xf numFmtId="0" fontId="20" fillId="0" borderId="0" xfId="68" applyNumberFormat="1" applyFont="1" applyAlignment="1">
      <alignment horizontal="right"/>
    </xf>
    <xf numFmtId="0" fontId="20" fillId="0" borderId="0" xfId="68" applyNumberFormat="1" applyFont="1" applyBorder="1" applyAlignment="1">
      <alignment horizontal="center"/>
    </xf>
    <xf numFmtId="0" fontId="23" fillId="0" borderId="0" xfId="68" applyNumberFormat="1" applyFont="1" applyAlignment="1"/>
    <xf numFmtId="0" fontId="20" fillId="0" borderId="0" xfId="68" applyNumberFormat="1" applyFont="1" applyAlignment="1"/>
    <xf numFmtId="0" fontId="20" fillId="4" borderId="0" xfId="68" applyNumberFormat="1" applyFont="1" applyFill="1" applyAlignment="1">
      <alignment horizontal="center"/>
    </xf>
    <xf numFmtId="0" fontId="20" fillId="4" borderId="0" xfId="68" applyNumberFormat="1" applyFont="1" applyFill="1" applyAlignment="1">
      <alignment horizontal="right"/>
    </xf>
    <xf numFmtId="0" fontId="20" fillId="4" borderId="0" xfId="68" applyNumberFormat="1" applyFont="1" applyFill="1" applyAlignment="1">
      <alignment horizontal="left"/>
    </xf>
    <xf numFmtId="49" fontId="20" fillId="4" borderId="0" xfId="68" applyNumberFormat="1" applyFont="1" applyFill="1" applyAlignment="1">
      <alignment horizontal="right"/>
    </xf>
    <xf numFmtId="0" fontId="20" fillId="0" borderId="0" xfId="68" applyNumberFormat="1" applyFont="1" applyAlignment="1">
      <alignment horizontal="left"/>
    </xf>
    <xf numFmtId="49" fontId="20" fillId="0" borderId="0" xfId="68" applyNumberFormat="1" applyFont="1" applyAlignment="1">
      <alignment horizontal="right"/>
    </xf>
    <xf numFmtId="0" fontId="20" fillId="0" borderId="1" xfId="39" applyNumberFormat="1" applyFont="1" applyBorder="1" applyAlignment="1">
      <alignment horizontal="center" vertical="center" wrapText="1"/>
    </xf>
    <xf numFmtId="0" fontId="14" fillId="0" borderId="0" xfId="68" applyNumberFormat="1" applyFont="1" applyAlignment="1">
      <alignment horizontal="center" vertical="center"/>
    </xf>
    <xf numFmtId="4" fontId="20" fillId="0" borderId="1" xfId="39" applyNumberFormat="1" applyFont="1" applyBorder="1" applyAlignment="1">
      <alignment horizontal="center" vertical="center" wrapText="1"/>
    </xf>
    <xf numFmtId="0" fontId="13" fillId="0" borderId="0" xfId="68" applyNumberFormat="1" applyFont="1" applyAlignment="1">
      <alignment horizontal="center" vertical="center"/>
    </xf>
    <xf numFmtId="2" fontId="14" fillId="0" borderId="0" xfId="68" applyNumberFormat="1" applyFont="1" applyAlignment="1">
      <alignment horizontal="center" vertical="center"/>
    </xf>
    <xf numFmtId="0" fontId="13" fillId="0" borderId="0" xfId="68" applyNumberFormat="1" applyFont="1" applyAlignment="1">
      <alignment horizontal="center"/>
    </xf>
    <xf numFmtId="2" fontId="13" fillId="0" borderId="0" xfId="68" applyNumberFormat="1" applyFont="1" applyAlignment="1">
      <alignment horizontal="center"/>
    </xf>
    <xf numFmtId="0" fontId="13" fillId="0" borderId="0" xfId="68" applyNumberFormat="1" applyFont="1" applyBorder="1" applyAlignment="1">
      <alignment horizontal="center"/>
    </xf>
    <xf numFmtId="0" fontId="13" fillId="0" borderId="0" xfId="68" applyNumberFormat="1" applyFont="1" applyFill="1" applyBorder="1" applyAlignment="1">
      <alignment horizontal="center"/>
    </xf>
    <xf numFmtId="0" fontId="13" fillId="0" borderId="0" xfId="68" applyNumberFormat="1" applyFont="1" applyFill="1" applyBorder="1" applyAlignment="1"/>
    <xf numFmtId="0" fontId="14" fillId="0" borderId="0" xfId="68" applyNumberFormat="1" applyFont="1" applyAlignment="1">
      <alignment horizontal="left"/>
    </xf>
    <xf numFmtId="0" fontId="14" fillId="0" borderId="0" xfId="68" applyNumberFormat="1" applyFont="1" applyAlignment="1">
      <alignment horizontal="center"/>
    </xf>
    <xf numFmtId="0" fontId="23" fillId="0" borderId="0" xfId="68" applyNumberFormat="1" applyFont="1" applyAlignment="1">
      <alignment horizontal="center"/>
    </xf>
    <xf numFmtId="0" fontId="14" fillId="0" borderId="0" xfId="68" applyNumberFormat="1" applyFont="1" applyAlignment="1">
      <alignment horizontal="right"/>
    </xf>
    <xf numFmtId="0" fontId="13" fillId="0" borderId="0" xfId="68" applyNumberFormat="1" applyFont="1" applyBorder="1" applyAlignment="1"/>
    <xf numFmtId="4" fontId="35" fillId="5" borderId="1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3" fontId="23" fillId="0" borderId="1" xfId="0" applyNumberFormat="1" applyFont="1" applyFill="1" applyBorder="1" applyAlignment="1">
      <alignment horizontal="center" vertical="center"/>
    </xf>
    <xf numFmtId="3" fontId="23" fillId="0" borderId="3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3" fontId="23" fillId="4" borderId="34" xfId="0" applyNumberFormat="1" applyFont="1" applyFill="1" applyBorder="1" applyAlignment="1">
      <alignment horizontal="center"/>
    </xf>
    <xf numFmtId="0" fontId="23" fillId="0" borderId="4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4" fontId="23" fillId="0" borderId="35" xfId="0" applyNumberFormat="1" applyFont="1" applyBorder="1" applyAlignment="1">
      <alignment horizontal="center" vertical="center" wrapText="1"/>
    </xf>
    <xf numFmtId="4" fontId="23" fillId="0" borderId="40" xfId="0" applyNumberFormat="1" applyFont="1" applyFill="1" applyBorder="1" applyAlignment="1">
      <alignment horizontal="center" vertical="center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3" fillId="0" borderId="39" xfId="0" applyFont="1" applyBorder="1" applyAlignment="1">
      <alignment vertical="center"/>
    </xf>
    <xf numFmtId="4" fontId="23" fillId="2" borderId="39" xfId="0" applyNumberFormat="1" applyFont="1" applyFill="1" applyBorder="1" applyAlignment="1">
      <alignment vertical="center"/>
    </xf>
    <xf numFmtId="0" fontId="23" fillId="0" borderId="36" xfId="0" applyFont="1" applyBorder="1" applyAlignment="1">
      <alignment horizontal="center" vertical="center"/>
    </xf>
    <xf numFmtId="0" fontId="23" fillId="2" borderId="15" xfId="0" applyFont="1" applyFill="1" applyBorder="1" applyAlignment="1">
      <alignment horizontal="center"/>
    </xf>
    <xf numFmtId="4" fontId="23" fillId="0" borderId="37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4" fontId="40" fillId="0" borderId="1" xfId="39" applyNumberFormat="1" applyFont="1" applyBorder="1" applyAlignment="1">
      <alignment horizontal="center" vertical="center" wrapText="1"/>
    </xf>
    <xf numFmtId="4" fontId="40" fillId="0" borderId="25" xfId="39" applyNumberFormat="1" applyFont="1" applyBorder="1" applyAlignment="1">
      <alignment horizontal="center" vertical="center" wrapText="1"/>
    </xf>
    <xf numFmtId="4" fontId="46" fillId="0" borderId="28" xfId="39" applyNumberFormat="1" applyFont="1" applyBorder="1" applyAlignment="1">
      <alignment horizontal="center" vertical="top" wrapText="1"/>
    </xf>
    <xf numFmtId="4" fontId="14" fillId="4" borderId="1" xfId="14" applyNumberFormat="1" applyFont="1" applyFill="1" applyBorder="1" applyAlignment="1" applyProtection="1">
      <alignment horizontal="center" vertical="center" wrapText="1"/>
    </xf>
    <xf numFmtId="4" fontId="13" fillId="4" borderId="1" xfId="14" applyNumberFormat="1" applyFont="1" applyFill="1" applyBorder="1" applyAlignment="1" applyProtection="1">
      <alignment horizontal="center" vertical="center" wrapText="1"/>
      <protection locked="0"/>
    </xf>
    <xf numFmtId="4" fontId="13" fillId="4" borderId="1" xfId="12" applyNumberFormat="1" applyFont="1" applyFill="1" applyBorder="1" applyAlignment="1">
      <alignment horizontal="center" vertical="center"/>
    </xf>
    <xf numFmtId="0" fontId="72" fillId="0" borderId="4" xfId="39" applyFont="1" applyBorder="1" applyAlignment="1">
      <alignment horizontal="center" vertical="center" wrapText="1"/>
    </xf>
    <xf numFmtId="0" fontId="72" fillId="0" borderId="1" xfId="39" applyFont="1" applyBorder="1" applyAlignment="1">
      <alignment horizontal="center" vertical="center" wrapText="1"/>
    </xf>
    <xf numFmtId="4" fontId="35" fillId="5" borderId="31" xfId="0" applyNumberFormat="1" applyFont="1" applyFill="1" applyBorder="1" applyAlignment="1">
      <alignment horizontal="center"/>
    </xf>
    <xf numFmtId="0" fontId="25" fillId="0" borderId="10" xfId="0" applyFont="1" applyBorder="1"/>
    <xf numFmtId="0" fontId="25" fillId="0" borderId="11" xfId="0" applyFont="1" applyBorder="1"/>
    <xf numFmtId="0" fontId="25" fillId="0" borderId="1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/>
    <xf numFmtId="4" fontId="25" fillId="0" borderId="1" xfId="0" applyNumberFormat="1" applyFont="1" applyBorder="1" applyAlignment="1">
      <alignment horizontal="center"/>
    </xf>
    <xf numFmtId="0" fontId="59" fillId="0" borderId="10" xfId="0" applyFont="1" applyBorder="1"/>
    <xf numFmtId="0" fontId="59" fillId="0" borderId="11" xfId="0" applyFont="1" applyBorder="1"/>
    <xf numFmtId="0" fontId="59" fillId="0" borderId="1" xfId="0" applyFont="1" applyFill="1" applyBorder="1" applyAlignment="1">
      <alignment horizontal="center"/>
    </xf>
    <xf numFmtId="0" fontId="23" fillId="0" borderId="0" xfId="40" applyFont="1" applyFill="1" applyBorder="1" applyAlignment="1">
      <alignment horizontal="left" vertical="top" wrapText="1"/>
    </xf>
    <xf numFmtId="0" fontId="35" fillId="0" borderId="5" xfId="40" applyFont="1" applyBorder="1" applyAlignment="1">
      <alignment horizontal="center"/>
    </xf>
    <xf numFmtId="0" fontId="35" fillId="0" borderId="1" xfId="40" applyFont="1" applyBorder="1" applyAlignment="1">
      <alignment horizontal="center"/>
    </xf>
    <xf numFmtId="4" fontId="73" fillId="6" borderId="14" xfId="40" applyNumberFormat="1" applyFont="1" applyFill="1" applyBorder="1" applyAlignment="1">
      <alignment horizontal="center" vertical="top" wrapText="1"/>
    </xf>
    <xf numFmtId="4" fontId="77" fillId="0" borderId="1" xfId="40" applyNumberFormat="1" applyFont="1" applyFill="1" applyBorder="1" applyAlignment="1">
      <alignment horizontal="center" vertical="center"/>
    </xf>
    <xf numFmtId="4" fontId="77" fillId="6" borderId="1" xfId="40" applyNumberFormat="1" applyFont="1" applyFill="1" applyBorder="1" applyAlignment="1">
      <alignment horizontal="center" vertical="center"/>
    </xf>
    <xf numFmtId="4" fontId="78" fillId="0" borderId="1" xfId="40" applyNumberFormat="1" applyFont="1" applyFill="1" applyBorder="1" applyAlignment="1">
      <alignment horizontal="center" vertical="center"/>
    </xf>
    <xf numFmtId="4" fontId="77" fillId="6" borderId="1" xfId="40" applyNumberFormat="1" applyFont="1" applyFill="1" applyBorder="1" applyAlignment="1">
      <alignment horizontal="center"/>
    </xf>
    <xf numFmtId="0" fontId="11" fillId="0" borderId="0" xfId="0" applyFont="1" applyFill="1" applyAlignment="1"/>
    <xf numFmtId="0" fontId="0" fillId="0" borderId="0" xfId="0" applyFill="1" applyAlignment="1"/>
    <xf numFmtId="0" fontId="41" fillId="4" borderId="0" xfId="12" applyFont="1" applyFill="1" applyAlignment="1">
      <alignment horizontal="right"/>
    </xf>
    <xf numFmtId="4" fontId="41" fillId="4" borderId="0" xfId="12" applyNumberFormat="1" applyFont="1" applyFill="1" applyAlignment="1">
      <alignment horizontal="center"/>
    </xf>
    <xf numFmtId="0" fontId="41" fillId="4" borderId="0" xfId="12" applyFont="1" applyFill="1"/>
    <xf numFmtId="0" fontId="79" fillId="0" borderId="0" xfId="39" applyFont="1" applyAlignment="1">
      <alignment horizontal="right"/>
    </xf>
    <xf numFmtId="4" fontId="13" fillId="0" borderId="0" xfId="12" applyNumberFormat="1" applyFont="1" applyFill="1"/>
    <xf numFmtId="4" fontId="29" fillId="0" borderId="0" xfId="13" applyNumberFormat="1" applyFont="1" applyFill="1" applyAlignment="1"/>
    <xf numFmtId="4" fontId="16" fillId="0" borderId="0" xfId="14" applyNumberFormat="1" applyFont="1" applyFill="1" applyAlignment="1">
      <alignment vertical="center" wrapText="1"/>
    </xf>
    <xf numFmtId="4" fontId="13" fillId="0" borderId="0" xfId="6" applyNumberFormat="1" applyFont="1" applyBorder="1" applyAlignment="1"/>
    <xf numFmtId="4" fontId="68" fillId="0" borderId="0" xfId="15" applyNumberFormat="1" applyFont="1" applyFill="1" applyAlignment="1"/>
    <xf numFmtId="4" fontId="15" fillId="0" borderId="0" xfId="12" applyNumberFormat="1" applyFont="1" applyFill="1"/>
    <xf numFmtId="4" fontId="13" fillId="0" borderId="0" xfId="12" applyNumberFormat="1" applyFont="1" applyFill="1" applyBorder="1"/>
    <xf numFmtId="0" fontId="23" fillId="0" borderId="0" xfId="40" applyFont="1" applyBorder="1" applyAlignment="1">
      <alignment horizontal="left" vertical="top" wrapText="1"/>
    </xf>
    <xf numFmtId="0" fontId="23" fillId="0" borderId="0" xfId="40" applyFont="1" applyBorder="1" applyAlignment="1">
      <alignment horizontal="center" vertical="top" wrapText="1"/>
    </xf>
    <xf numFmtId="0" fontId="20" fillId="4" borderId="1" xfId="40" applyFont="1" applyFill="1" applyBorder="1" applyAlignment="1">
      <alignment horizontal="center" vertical="center" wrapText="1"/>
    </xf>
    <xf numFmtId="0" fontId="20" fillId="4" borderId="5" xfId="4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6" fillId="0" borderId="0" xfId="60" applyFont="1" applyAlignment="1"/>
    <xf numFmtId="0" fontId="35" fillId="0" borderId="0" xfId="40" applyFont="1" applyAlignment="1"/>
    <xf numFmtId="0" fontId="11" fillId="0" borderId="0" xfId="39" applyAlignment="1">
      <alignment horizontal="center"/>
    </xf>
    <xf numFmtId="0" fontId="11" fillId="0" borderId="0" xfId="39" applyFont="1" applyFill="1"/>
    <xf numFmtId="0" fontId="11" fillId="0" borderId="0" xfId="39" applyFill="1"/>
    <xf numFmtId="0" fontId="54" fillId="0" borderId="0" xfId="39" applyFont="1" applyFill="1"/>
    <xf numFmtId="0" fontId="23" fillId="0" borderId="0" xfId="40" applyFont="1" applyBorder="1" applyAlignment="1">
      <alignment vertical="top" wrapText="1"/>
    </xf>
    <xf numFmtId="0" fontId="11" fillId="0" borderId="0" xfId="39" applyFont="1" applyFill="1" applyAlignment="1"/>
    <xf numFmtId="0" fontId="11" fillId="0" borderId="0" xfId="39" applyFill="1" applyAlignment="1"/>
    <xf numFmtId="0" fontId="54" fillId="0" borderId="0" xfId="39" applyFont="1" applyFill="1" applyAlignment="1">
      <alignment horizontal="left"/>
    </xf>
    <xf numFmtId="0" fontId="54" fillId="0" borderId="0" xfId="39" applyFont="1" applyFill="1" applyAlignment="1">
      <alignment horizontal="center"/>
    </xf>
    <xf numFmtId="0" fontId="23" fillId="0" borderId="8" xfId="40" applyFont="1" applyBorder="1" applyAlignment="1">
      <alignment vertical="top" wrapText="1"/>
    </xf>
    <xf numFmtId="0" fontId="23" fillId="0" borderId="8" xfId="40" applyFont="1" applyBorder="1" applyAlignment="1">
      <alignment horizontal="right" vertical="top"/>
    </xf>
    <xf numFmtId="0" fontId="23" fillId="0" borderId="0" xfId="40" applyFont="1" applyBorder="1" applyAlignment="1">
      <alignment vertical="top"/>
    </xf>
    <xf numFmtId="0" fontId="11" fillId="0" borderId="0" xfId="39" applyFont="1"/>
    <xf numFmtId="0" fontId="53" fillId="0" borderId="0" xfId="39" applyFont="1"/>
    <xf numFmtId="0" fontId="20" fillId="0" borderId="5" xfId="40" applyFont="1" applyFill="1" applyBorder="1" applyAlignment="1">
      <alignment horizontal="center" vertical="center" wrapText="1"/>
    </xf>
    <xf numFmtId="0" fontId="11" fillId="4" borderId="0" xfId="39" applyFill="1"/>
    <xf numFmtId="0" fontId="20" fillId="0" borderId="1" xfId="40" applyFont="1" applyFill="1" applyBorder="1" applyAlignment="1">
      <alignment horizontal="center" vertical="center" wrapText="1"/>
    </xf>
    <xf numFmtId="0" fontId="11" fillId="4" borderId="0" xfId="39" applyFont="1" applyFill="1"/>
    <xf numFmtId="4" fontId="14" fillId="6" borderId="1" xfId="40" applyNumberFormat="1" applyFont="1" applyFill="1" applyBorder="1" applyAlignment="1">
      <alignment horizontal="center" vertical="top" wrapText="1"/>
    </xf>
    <xf numFmtId="4" fontId="11" fillId="0" borderId="0" xfId="39" applyNumberFormat="1" applyFill="1"/>
    <xf numFmtId="4" fontId="11" fillId="7" borderId="0" xfId="39" applyNumberFormat="1" applyFill="1"/>
    <xf numFmtId="0" fontId="61" fillId="0" borderId="1" xfId="39" applyFont="1" applyBorder="1" applyAlignment="1">
      <alignment vertical="center" wrapText="1"/>
    </xf>
    <xf numFmtId="3" fontId="20" fillId="0" borderId="1" xfId="69" applyNumberFormat="1" applyFont="1" applyFill="1" applyBorder="1" applyAlignment="1">
      <alignment horizontal="center" vertical="center" wrapText="1"/>
    </xf>
    <xf numFmtId="3" fontId="23" fillId="4" borderId="1" xfId="40" applyNumberFormat="1" applyFont="1" applyFill="1" applyBorder="1" applyAlignment="1">
      <alignment horizontal="center" vertical="center"/>
    </xf>
    <xf numFmtId="3" fontId="35" fillId="0" borderId="1" xfId="40" applyNumberFormat="1" applyFont="1" applyFill="1" applyBorder="1" applyAlignment="1">
      <alignment horizontal="center" vertical="center"/>
    </xf>
    <xf numFmtId="4" fontId="11" fillId="0" borderId="0" xfId="39" applyNumberFormat="1" applyAlignment="1">
      <alignment vertical="center"/>
    </xf>
    <xf numFmtId="4" fontId="23" fillId="0" borderId="1" xfId="39" applyNumberFormat="1" applyFont="1" applyFill="1" applyBorder="1" applyAlignment="1">
      <alignment horizontal="center" vertical="center"/>
    </xf>
    <xf numFmtId="4" fontId="35" fillId="0" borderId="1" xfId="39" applyNumberFormat="1" applyFont="1" applyFill="1" applyBorder="1" applyAlignment="1">
      <alignment vertical="center"/>
    </xf>
    <xf numFmtId="4" fontId="11" fillId="0" borderId="0" xfId="39" applyNumberFormat="1" applyFill="1" applyAlignment="1">
      <alignment vertical="center"/>
    </xf>
    <xf numFmtId="4" fontId="23" fillId="0" borderId="1" xfId="39" applyNumberFormat="1" applyFont="1" applyFill="1" applyBorder="1" applyAlignment="1">
      <alignment vertical="center"/>
    </xf>
    <xf numFmtId="4" fontId="11" fillId="0" borderId="0" xfId="39" applyNumberFormat="1" applyFont="1" applyFill="1" applyAlignment="1">
      <alignment vertical="center"/>
    </xf>
    <xf numFmtId="4" fontId="11" fillId="0" borderId="0" xfId="39" applyNumberFormat="1" applyFont="1" applyAlignment="1">
      <alignment vertical="center"/>
    </xf>
    <xf numFmtId="4" fontId="20" fillId="6" borderId="1" xfId="69" applyNumberFormat="1" applyFont="1" applyFill="1" applyBorder="1" applyAlignment="1">
      <alignment horizontal="center" vertical="center" wrapText="1"/>
    </xf>
    <xf numFmtId="4" fontId="20" fillId="0" borderId="1" xfId="69" applyNumberFormat="1" applyFont="1" applyFill="1" applyBorder="1" applyAlignment="1">
      <alignment horizontal="center" vertical="center" wrapText="1"/>
    </xf>
    <xf numFmtId="4" fontId="11" fillId="9" borderId="0" xfId="39" applyNumberFormat="1" applyFill="1"/>
    <xf numFmtId="0" fontId="55" fillId="0" borderId="0" xfId="39" applyFont="1" applyFill="1" applyBorder="1" applyAlignment="1"/>
    <xf numFmtId="0" fontId="11" fillId="0" borderId="0" xfId="39" applyFill="1" applyBorder="1" applyAlignment="1"/>
    <xf numFmtId="0" fontId="55" fillId="0" borderId="0" xfId="39" applyFont="1" applyFill="1" applyBorder="1" applyAlignment="1">
      <alignment horizontal="left"/>
    </xf>
    <xf numFmtId="0" fontId="20" fillId="0" borderId="0" xfId="39" applyFont="1" applyFill="1" applyAlignment="1">
      <alignment vertical="center" wrapText="1"/>
    </xf>
    <xf numFmtId="0" fontId="53" fillId="0" borderId="0" xfId="39" applyFont="1" applyAlignment="1">
      <alignment vertical="center"/>
    </xf>
    <xf numFmtId="0" fontId="11" fillId="0" borderId="0" xfId="39" applyFill="1" applyAlignment="1">
      <alignment vertical="center"/>
    </xf>
    <xf numFmtId="4" fontId="66" fillId="0" borderId="0" xfId="39" applyNumberFormat="1" applyFont="1" applyFill="1" applyAlignment="1">
      <alignment vertical="center" wrapText="1"/>
    </xf>
    <xf numFmtId="0" fontId="20" fillId="0" borderId="0" xfId="39" applyFont="1" applyFill="1" applyAlignment="1">
      <alignment horizontal="center" vertical="center" wrapText="1"/>
    </xf>
    <xf numFmtId="0" fontId="23" fillId="0" borderId="0" xfId="70" applyFont="1" applyAlignment="1">
      <alignment horizontal="right" vertical="top"/>
    </xf>
    <xf numFmtId="0" fontId="23" fillId="0" borderId="49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3" fontId="23" fillId="0" borderId="4" xfId="0" applyNumberFormat="1" applyFont="1" applyFill="1" applyBorder="1" applyAlignment="1">
      <alignment horizontal="center" vertical="center"/>
    </xf>
    <xf numFmtId="3" fontId="23" fillId="0" borderId="42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50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4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9" xfId="0" applyFont="1" applyBorder="1" applyAlignment="1"/>
    <xf numFmtId="0" fontId="23" fillId="0" borderId="8" xfId="0" applyFont="1" applyBorder="1" applyAlignment="1"/>
    <xf numFmtId="0" fontId="23" fillId="0" borderId="8" xfId="0" applyFont="1" applyBorder="1" applyAlignment="1">
      <alignment horizontal="center"/>
    </xf>
    <xf numFmtId="4" fontId="23" fillId="4" borderId="4" xfId="0" applyNumberFormat="1" applyFont="1" applyFill="1" applyBorder="1" applyAlignment="1">
      <alignment horizontal="center"/>
    </xf>
    <xf numFmtId="0" fontId="34" fillId="0" borderId="19" xfId="0" applyFont="1" applyBorder="1" applyAlignment="1"/>
    <xf numFmtId="4" fontId="35" fillId="5" borderId="6" xfId="0" applyNumberFormat="1" applyFont="1" applyFill="1" applyBorder="1" applyAlignment="1">
      <alignment horizontal="center"/>
    </xf>
    <xf numFmtId="4" fontId="35" fillId="3" borderId="18" xfId="0" applyNumberFormat="1" applyFont="1" applyFill="1" applyBorder="1" applyAlignment="1">
      <alignment horizontal="center"/>
    </xf>
    <xf numFmtId="0" fontId="23" fillId="4" borderId="45" xfId="0" applyFont="1" applyFill="1" applyBorder="1" applyAlignment="1" applyProtection="1">
      <alignment horizontal="center" vertical="center"/>
      <protection locked="0"/>
    </xf>
    <xf numFmtId="0" fontId="23" fillId="4" borderId="5" xfId="0" applyFont="1" applyFill="1" applyBorder="1" applyAlignment="1">
      <alignment horizontal="left" vertical="center" wrapText="1"/>
    </xf>
    <xf numFmtId="0" fontId="23" fillId="4" borderId="5" xfId="0" applyFont="1" applyFill="1" applyBorder="1" applyAlignment="1">
      <alignment horizontal="center" vertical="center"/>
    </xf>
    <xf numFmtId="0" fontId="25" fillId="4" borderId="5" xfId="0" applyFont="1" applyFill="1" applyBorder="1" applyAlignment="1"/>
    <xf numFmtId="0" fontId="23" fillId="4" borderId="5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/>
    </xf>
    <xf numFmtId="0" fontId="20" fillId="0" borderId="0" xfId="66" applyFont="1" applyFill="1" applyAlignment="1">
      <alignment horizontal="center" vertical="center" wrapText="1"/>
    </xf>
    <xf numFmtId="4" fontId="14" fillId="7" borderId="1" xfId="14" applyNumberFormat="1" applyFont="1" applyFill="1" applyBorder="1" applyAlignment="1" applyProtection="1">
      <alignment horizontal="center" vertical="center" wrapText="1"/>
      <protection locked="0"/>
    </xf>
    <xf numFmtId="4" fontId="14" fillId="7" borderId="1" xfId="14" applyNumberFormat="1" applyFont="1" applyFill="1" applyBorder="1" applyAlignment="1" applyProtection="1">
      <alignment horizontal="center" vertical="center" wrapText="1"/>
    </xf>
    <xf numFmtId="4" fontId="13" fillId="7" borderId="1" xfId="14" applyNumberFormat="1" applyFont="1" applyFill="1" applyBorder="1" applyAlignment="1" applyProtection="1">
      <alignment horizontal="center" vertical="center" wrapText="1"/>
      <protection locked="0"/>
    </xf>
    <xf numFmtId="4" fontId="13" fillId="7" borderId="1" xfId="14" applyNumberFormat="1" applyFont="1" applyFill="1" applyBorder="1" applyAlignment="1" applyProtection="1">
      <alignment horizontal="center" vertical="center" wrapText="1"/>
    </xf>
    <xf numFmtId="4" fontId="13" fillId="4" borderId="1" xfId="14" applyNumberFormat="1" applyFont="1" applyFill="1" applyBorder="1" applyAlignment="1" applyProtection="1">
      <alignment horizontal="center" vertical="center"/>
    </xf>
    <xf numFmtId="3" fontId="14" fillId="6" borderId="14" xfId="40" applyNumberFormat="1" applyFont="1" applyFill="1" applyBorder="1" applyAlignment="1">
      <alignment horizontal="center" vertical="top" wrapText="1"/>
    </xf>
    <xf numFmtId="3" fontId="23" fillId="6" borderId="1" xfId="40" applyNumberFormat="1" applyFont="1" applyFill="1" applyBorder="1" applyAlignment="1">
      <alignment horizontal="center" vertical="center"/>
    </xf>
    <xf numFmtId="3" fontId="35" fillId="6" borderId="1" xfId="40" applyNumberFormat="1" applyFont="1" applyFill="1" applyBorder="1" applyAlignment="1">
      <alignment horizontal="center" vertical="center"/>
    </xf>
    <xf numFmtId="3" fontId="23" fillId="0" borderId="1" xfId="40" applyNumberFormat="1" applyFont="1" applyFill="1" applyBorder="1" applyAlignment="1">
      <alignment horizontal="center" vertical="center"/>
    </xf>
    <xf numFmtId="3" fontId="20" fillId="6" borderId="1" xfId="69" applyNumberFormat="1" applyFont="1" applyFill="1" applyBorder="1" applyAlignment="1">
      <alignment horizontal="center" vertical="center" wrapText="1"/>
    </xf>
    <xf numFmtId="3" fontId="35" fillId="6" borderId="1" xfId="40" applyNumberFormat="1" applyFont="1" applyFill="1" applyBorder="1" applyAlignment="1">
      <alignment horizontal="center"/>
    </xf>
    <xf numFmtId="10" fontId="23" fillId="0" borderId="0" xfId="40" applyNumberFormat="1" applyFont="1" applyFill="1" applyBorder="1" applyAlignment="1">
      <alignment horizontal="center"/>
    </xf>
    <xf numFmtId="0" fontId="23" fillId="8" borderId="1" xfId="40" applyFont="1" applyFill="1" applyBorder="1" applyAlignment="1">
      <alignment horizontal="center"/>
    </xf>
    <xf numFmtId="4" fontId="14" fillId="8" borderId="14" xfId="40" applyNumberFormat="1" applyFont="1" applyFill="1" applyBorder="1" applyAlignment="1">
      <alignment horizontal="center" vertical="top" wrapText="1"/>
    </xf>
    <xf numFmtId="4" fontId="35" fillId="8" borderId="1" xfId="40" applyNumberFormat="1" applyFont="1" applyFill="1" applyBorder="1" applyAlignment="1">
      <alignment horizontal="center" vertical="center"/>
    </xf>
    <xf numFmtId="4" fontId="23" fillId="8" borderId="1" xfId="40" applyNumberFormat="1" applyFont="1" applyFill="1" applyBorder="1" applyAlignment="1">
      <alignment horizontal="center" vertical="center"/>
    </xf>
    <xf numFmtId="4" fontId="35" fillId="8" borderId="1" xfId="40" applyNumberFormat="1" applyFont="1" applyFill="1" applyBorder="1" applyAlignment="1">
      <alignment horizontal="center"/>
    </xf>
    <xf numFmtId="2" fontId="11" fillId="4" borderId="0" xfId="39" applyNumberFormat="1" applyFill="1"/>
    <xf numFmtId="2" fontId="11" fillId="4" borderId="0" xfId="39" applyNumberFormat="1" applyFont="1" applyFill="1"/>
    <xf numFmtId="2" fontId="11" fillId="0" borderId="0" xfId="39" applyNumberFormat="1" applyFill="1"/>
    <xf numFmtId="2" fontId="11" fillId="0" borderId="0" xfId="39" applyNumberFormat="1" applyFill="1" applyAlignment="1">
      <alignment vertical="center"/>
    </xf>
    <xf numFmtId="2" fontId="11" fillId="0" borderId="0" xfId="39" applyNumberFormat="1" applyFont="1" applyFill="1" applyAlignment="1">
      <alignment vertical="center"/>
    </xf>
    <xf numFmtId="4" fontId="11" fillId="0" borderId="0" xfId="39" applyNumberFormat="1" applyFill="1" applyBorder="1" applyAlignment="1"/>
    <xf numFmtId="2" fontId="40" fillId="0" borderId="1" xfId="39" applyNumberFormat="1" applyFont="1" applyBorder="1" applyAlignment="1">
      <alignment horizontal="center" vertical="center" wrapText="1"/>
    </xf>
    <xf numFmtId="2" fontId="11" fillId="0" borderId="0" xfId="39" applyNumberFormat="1" applyFill="1" applyBorder="1" applyAlignment="1"/>
    <xf numFmtId="0" fontId="36" fillId="4" borderId="4" xfId="40" applyFont="1" applyFill="1" applyBorder="1" applyAlignment="1">
      <alignment horizontal="center" vertical="center" wrapText="1"/>
    </xf>
    <xf numFmtId="0" fontId="78" fillId="4" borderId="1" xfId="40" applyFont="1" applyFill="1" applyBorder="1" applyAlignment="1">
      <alignment horizontal="center"/>
    </xf>
    <xf numFmtId="0" fontId="78" fillId="4" borderId="5" xfId="40" applyFont="1" applyFill="1" applyBorder="1" applyAlignment="1">
      <alignment horizontal="center"/>
    </xf>
    <xf numFmtId="4" fontId="84" fillId="4" borderId="1" xfId="39" applyNumberFormat="1" applyFont="1" applyFill="1" applyBorder="1" applyAlignment="1">
      <alignment horizontal="center"/>
    </xf>
    <xf numFmtId="4" fontId="36" fillId="4" borderId="1" xfId="39" applyNumberFormat="1" applyFont="1" applyFill="1" applyBorder="1" applyAlignment="1">
      <alignment horizontal="center"/>
    </xf>
    <xf numFmtId="4" fontId="36" fillId="4" borderId="1" xfId="39" applyNumberFormat="1" applyFont="1" applyFill="1" applyBorder="1" applyAlignment="1">
      <alignment horizontal="center" vertical="center"/>
    </xf>
    <xf numFmtId="4" fontId="84" fillId="4" borderId="1" xfId="39" applyNumberFormat="1" applyFont="1" applyFill="1" applyBorder="1" applyAlignment="1">
      <alignment horizontal="center" vertical="center"/>
    </xf>
    <xf numFmtId="4" fontId="84" fillId="4" borderId="1" xfId="39" applyNumberFormat="1" applyFont="1" applyFill="1" applyBorder="1" applyAlignment="1">
      <alignment vertical="center"/>
    </xf>
    <xf numFmtId="4" fontId="77" fillId="4" borderId="1" xfId="40" applyNumberFormat="1" applyFont="1" applyFill="1" applyBorder="1" applyAlignment="1">
      <alignment horizontal="center"/>
    </xf>
    <xf numFmtId="3" fontId="35" fillId="8" borderId="1" xfId="40" applyNumberFormat="1" applyFont="1" applyFill="1" applyBorder="1" applyAlignment="1">
      <alignment horizontal="center"/>
    </xf>
    <xf numFmtId="4" fontId="20" fillId="4" borderId="1" xfId="39" applyNumberFormat="1" applyFont="1" applyFill="1" applyBorder="1" applyAlignment="1">
      <alignment horizontal="center" vertical="center"/>
    </xf>
    <xf numFmtId="0" fontId="20" fillId="10" borderId="1" xfId="39" applyFont="1" applyFill="1" applyBorder="1" applyAlignment="1">
      <alignment horizontal="center" vertical="center"/>
    </xf>
    <xf numFmtId="4" fontId="23" fillId="10" borderId="1" xfId="40" applyNumberFormat="1" applyFont="1" applyFill="1" applyBorder="1" applyAlignment="1">
      <alignment horizontal="center" vertical="center"/>
    </xf>
    <xf numFmtId="4" fontId="60" fillId="4" borderId="1" xfId="39" applyNumberFormat="1" applyFont="1" applyFill="1" applyBorder="1" applyAlignment="1">
      <alignment horizontal="center"/>
    </xf>
    <xf numFmtId="0" fontId="33" fillId="0" borderId="0" xfId="39" applyFont="1" applyAlignment="1">
      <alignment horizontal="center" wrapText="1"/>
    </xf>
    <xf numFmtId="0" fontId="38" fillId="0" borderId="0" xfId="39" applyFont="1" applyBorder="1" applyAlignment="1">
      <alignment horizontal="center" vertical="top" wrapText="1"/>
    </xf>
    <xf numFmtId="0" fontId="38" fillId="0" borderId="0" xfId="39" applyFont="1" applyAlignment="1">
      <alignment horizontal="center"/>
    </xf>
    <xf numFmtId="0" fontId="13" fillId="0" borderId="0" xfId="39" applyFont="1" applyAlignment="1">
      <alignment horizontal="center"/>
    </xf>
    <xf numFmtId="0" fontId="33" fillId="0" borderId="0" xfId="39" applyFont="1" applyAlignment="1">
      <alignment horizontal="center"/>
    </xf>
    <xf numFmtId="0" fontId="38" fillId="0" borderId="8" xfId="39" applyFont="1" applyBorder="1" applyAlignment="1">
      <alignment horizontal="center"/>
    </xf>
    <xf numFmtId="0" fontId="38" fillId="0" borderId="14" xfId="0" applyFont="1" applyBorder="1" applyAlignment="1">
      <alignment horizontal="center" vertical="top" wrapText="1"/>
    </xf>
    <xf numFmtId="0" fontId="38" fillId="0" borderId="23" xfId="0" applyFont="1" applyBorder="1" applyAlignment="1">
      <alignment horizontal="center" vertical="top" wrapText="1"/>
    </xf>
    <xf numFmtId="0" fontId="38" fillId="0" borderId="17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center" vertical="top" wrapText="1"/>
    </xf>
    <xf numFmtId="0" fontId="38" fillId="0" borderId="8" xfId="0" applyFont="1" applyBorder="1" applyAlignment="1">
      <alignment horizontal="center" vertical="top" wrapText="1"/>
    </xf>
    <xf numFmtId="0" fontId="38" fillId="0" borderId="20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38" fillId="0" borderId="0" xfId="0" applyFont="1" applyAlignment="1">
      <alignment horizontal="left"/>
    </xf>
    <xf numFmtId="0" fontId="44" fillId="0" borderId="0" xfId="39" applyFont="1" applyAlignment="1">
      <alignment horizontal="center"/>
    </xf>
    <xf numFmtId="0" fontId="44" fillId="0" borderId="0" xfId="39" applyFont="1" applyBorder="1" applyAlignment="1">
      <alignment horizontal="center"/>
    </xf>
    <xf numFmtId="3" fontId="15" fillId="0" borderId="8" xfId="0" applyNumberFormat="1" applyFont="1" applyBorder="1" applyAlignment="1">
      <alignment horizontal="center"/>
    </xf>
    <xf numFmtId="4" fontId="31" fillId="0" borderId="0" xfId="0" applyNumberFormat="1" applyFont="1" applyAlignment="1">
      <alignment horizontal="center"/>
    </xf>
    <xf numFmtId="164" fontId="20" fillId="0" borderId="0" xfId="18" applyFont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11" xfId="0" applyNumberFormat="1" applyFont="1" applyBorder="1" applyAlignment="1">
      <alignment horizontal="center" vertical="top" wrapText="1"/>
    </xf>
    <xf numFmtId="0" fontId="23" fillId="0" borderId="10" xfId="38" applyFont="1" applyBorder="1" applyAlignment="1" applyProtection="1">
      <alignment horizontal="center" vertical="top" wrapText="1"/>
    </xf>
    <xf numFmtId="0" fontId="23" fillId="0" borderId="2" xfId="38" applyFont="1" applyBorder="1" applyAlignment="1" applyProtection="1">
      <alignment horizontal="center" vertical="top" wrapText="1"/>
    </xf>
    <xf numFmtId="0" fontId="23" fillId="0" borderId="11" xfId="38" applyFont="1" applyBorder="1" applyAlignment="1" applyProtection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38" fillId="0" borderId="33" xfId="39" applyFont="1" applyBorder="1" applyAlignment="1">
      <alignment horizontal="center" vertical="center" wrapText="1"/>
    </xf>
    <xf numFmtId="0" fontId="38" fillId="0" borderId="38" xfId="39" applyFont="1" applyBorder="1" applyAlignment="1">
      <alignment horizontal="center" vertical="center" wrapText="1"/>
    </xf>
    <xf numFmtId="0" fontId="38" fillId="0" borderId="43" xfId="39" applyFont="1" applyBorder="1" applyAlignment="1">
      <alignment horizontal="center" vertical="center" wrapText="1"/>
    </xf>
    <xf numFmtId="0" fontId="38" fillId="0" borderId="44" xfId="39" applyFont="1" applyBorder="1" applyAlignment="1">
      <alignment horizontal="center" vertical="center" wrapText="1"/>
    </xf>
    <xf numFmtId="0" fontId="18" fillId="0" borderId="19" xfId="44" applyFont="1" applyBorder="1" applyAlignment="1" applyProtection="1">
      <alignment horizontal="center" vertical="top" wrapText="1"/>
    </xf>
    <xf numFmtId="0" fontId="18" fillId="0" borderId="16" xfId="44" applyFont="1" applyBorder="1" applyAlignment="1" applyProtection="1">
      <alignment horizontal="center" vertical="top" wrapText="1"/>
    </xf>
    <xf numFmtId="0" fontId="18" fillId="0" borderId="18" xfId="44" applyFont="1" applyBorder="1" applyAlignment="1" applyProtection="1">
      <alignment horizontal="center" vertical="top" wrapText="1"/>
    </xf>
    <xf numFmtId="0" fontId="38" fillId="0" borderId="19" xfId="39" applyFont="1" applyBorder="1" applyAlignment="1">
      <alignment horizontal="center" vertical="top" wrapText="1"/>
    </xf>
    <xf numFmtId="0" fontId="38" fillId="0" borderId="18" xfId="39" applyFont="1" applyBorder="1" applyAlignment="1">
      <alignment horizontal="center" vertical="top" wrapText="1"/>
    </xf>
    <xf numFmtId="0" fontId="38" fillId="0" borderId="0" xfId="39" applyFont="1" applyBorder="1" applyAlignment="1">
      <alignment horizontal="justify" vertical="center" wrapText="1"/>
    </xf>
    <xf numFmtId="0" fontId="38" fillId="0" borderId="38" xfId="39" applyFont="1" applyBorder="1" applyAlignment="1">
      <alignment horizontal="justify" vertical="center" wrapText="1"/>
    </xf>
    <xf numFmtId="0" fontId="38" fillId="0" borderId="0" xfId="39" applyFont="1" applyAlignment="1">
      <alignment horizontal="right" vertical="top" wrapText="1"/>
    </xf>
    <xf numFmtId="0" fontId="38" fillId="0" borderId="38" xfId="39" applyFont="1" applyBorder="1" applyAlignment="1">
      <alignment horizontal="right" vertical="top" wrapText="1"/>
    </xf>
    <xf numFmtId="0" fontId="38" fillId="0" borderId="27" xfId="39" applyFont="1" applyBorder="1" applyAlignment="1">
      <alignment horizontal="center" vertical="center" wrapText="1"/>
    </xf>
    <xf numFmtId="0" fontId="38" fillId="0" borderId="22" xfId="39" applyFont="1" applyBorder="1" applyAlignment="1">
      <alignment horizontal="center" vertical="center" wrapText="1"/>
    </xf>
    <xf numFmtId="0" fontId="38" fillId="0" borderId="28" xfId="39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/>
    </xf>
    <xf numFmtId="2" fontId="14" fillId="0" borderId="5" xfId="14" applyNumberFormat="1" applyFont="1" applyFill="1" applyBorder="1" applyAlignment="1" applyProtection="1">
      <alignment horizontal="center" vertical="center" wrapText="1"/>
    </xf>
    <xf numFmtId="2" fontId="14" fillId="0" borderId="4" xfId="14" applyNumberFormat="1" applyFont="1" applyFill="1" applyBorder="1" applyAlignment="1" applyProtection="1">
      <alignment horizontal="center" vertical="center" wrapText="1"/>
    </xf>
    <xf numFmtId="0" fontId="29" fillId="0" borderId="0" xfId="13" applyFont="1" applyFill="1" applyAlignment="1">
      <alignment horizontal="center" vertical="center"/>
    </xf>
    <xf numFmtId="0" fontId="16" fillId="0" borderId="0" xfId="14" applyFont="1" applyFill="1" applyAlignment="1">
      <alignment horizontal="center" vertical="center" wrapText="1"/>
    </xf>
    <xf numFmtId="0" fontId="13" fillId="4" borderId="8" xfId="14" applyFont="1" applyFill="1" applyBorder="1" applyAlignment="1">
      <alignment horizontal="right"/>
    </xf>
    <xf numFmtId="2" fontId="14" fillId="0" borderId="1" xfId="14" applyNumberFormat="1" applyFont="1" applyFill="1" applyBorder="1" applyAlignment="1" applyProtection="1">
      <alignment horizontal="center" vertical="center" wrapText="1"/>
    </xf>
    <xf numFmtId="2" fontId="14" fillId="6" borderId="1" xfId="14" applyNumberFormat="1" applyFont="1" applyFill="1" applyBorder="1" applyAlignment="1" applyProtection="1">
      <alignment horizontal="center" vertical="center" wrapText="1"/>
      <protection locked="0"/>
    </xf>
    <xf numFmtId="2" fontId="14" fillId="7" borderId="10" xfId="14" applyNumberFormat="1" applyFont="1" applyFill="1" applyBorder="1" applyAlignment="1" applyProtection="1">
      <alignment horizontal="center" vertical="center" wrapText="1"/>
      <protection locked="0"/>
    </xf>
    <xf numFmtId="2" fontId="14" fillId="7" borderId="2" xfId="14" applyNumberFormat="1" applyFont="1" applyFill="1" applyBorder="1" applyAlignment="1" applyProtection="1">
      <alignment horizontal="center" vertical="center" wrapText="1"/>
      <protection locked="0"/>
    </xf>
    <xf numFmtId="2" fontId="14" fillId="7" borderId="11" xfId="14" applyNumberFormat="1" applyFont="1" applyFill="1" applyBorder="1" applyAlignment="1" applyProtection="1">
      <alignment horizontal="center" vertical="center" wrapText="1"/>
      <protection locked="0"/>
    </xf>
    <xf numFmtId="2" fontId="14" fillId="5" borderId="1" xfId="14" applyNumberFormat="1" applyFont="1" applyFill="1" applyBorder="1" applyAlignment="1" applyProtection="1">
      <alignment horizontal="center" vertical="center" wrapText="1"/>
      <protection locked="0"/>
    </xf>
    <xf numFmtId="0" fontId="74" fillId="0" borderId="41" xfId="0" applyFont="1" applyBorder="1" applyAlignment="1" applyProtection="1">
      <alignment horizontal="center"/>
    </xf>
    <xf numFmtId="0" fontId="74" fillId="0" borderId="0" xfId="0" applyFont="1" applyBorder="1" applyAlignment="1" applyProtection="1">
      <alignment horizontal="center"/>
    </xf>
    <xf numFmtId="0" fontId="35" fillId="4" borderId="19" xfId="0" applyFont="1" applyFill="1" applyBorder="1" applyAlignment="1">
      <alignment horizontal="left"/>
    </xf>
    <xf numFmtId="0" fontId="35" fillId="4" borderId="16" xfId="0" applyFont="1" applyFill="1" applyBorder="1" applyAlignment="1">
      <alignment horizontal="left"/>
    </xf>
    <xf numFmtId="0" fontId="35" fillId="4" borderId="18" xfId="0" applyFont="1" applyFill="1" applyBorder="1" applyAlignment="1">
      <alignment horizontal="left"/>
    </xf>
    <xf numFmtId="0" fontId="35" fillId="4" borderId="27" xfId="0" applyFont="1" applyFill="1" applyBorder="1" applyAlignment="1">
      <alignment horizontal="center" vertical="center"/>
    </xf>
    <xf numFmtId="0" fontId="35" fillId="4" borderId="22" xfId="0" applyFont="1" applyFill="1" applyBorder="1" applyAlignment="1">
      <alignment horizontal="center" vertical="center"/>
    </xf>
    <xf numFmtId="0" fontId="35" fillId="4" borderId="28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30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48" xfId="0" applyFont="1" applyFill="1" applyBorder="1" applyAlignment="1">
      <alignment horizontal="left"/>
    </xf>
    <xf numFmtId="0" fontId="23" fillId="0" borderId="26" xfId="0" applyFont="1" applyFill="1" applyBorder="1" applyAlignment="1">
      <alignment horizontal="left"/>
    </xf>
    <xf numFmtId="0" fontId="23" fillId="0" borderId="46" xfId="0" applyFont="1" applyBorder="1" applyAlignment="1">
      <alignment horizontal="left"/>
    </xf>
    <xf numFmtId="0" fontId="23" fillId="0" borderId="47" xfId="0" applyFont="1" applyBorder="1" applyAlignment="1">
      <alignment horizontal="left"/>
    </xf>
    <xf numFmtId="0" fontId="23" fillId="0" borderId="5" xfId="0" applyFont="1" applyBorder="1" applyAlignment="1">
      <alignment horizontal="left" vertical="center"/>
    </xf>
    <xf numFmtId="0" fontId="7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/>
    <xf numFmtId="9" fontId="25" fillId="0" borderId="1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/>
    </xf>
    <xf numFmtId="0" fontId="80" fillId="0" borderId="0" xfId="40" applyFont="1" applyBorder="1" applyAlignment="1">
      <alignment horizontal="center" vertical="top" wrapText="1"/>
    </xf>
    <xf numFmtId="0" fontId="23" fillId="0" borderId="0" xfId="40" applyFont="1" applyBorder="1" applyAlignment="1">
      <alignment horizontal="center" vertical="top" wrapText="1"/>
    </xf>
    <xf numFmtId="0" fontId="75" fillId="0" borderId="0" xfId="41" applyFont="1" applyFill="1" applyBorder="1" applyAlignment="1">
      <alignment horizontal="center"/>
    </xf>
    <xf numFmtId="0" fontId="35" fillId="0" borderId="0" xfId="41" applyFont="1" applyFill="1" applyBorder="1" applyAlignment="1">
      <alignment horizontal="center"/>
    </xf>
    <xf numFmtId="0" fontId="23" fillId="0" borderId="0" xfId="40" applyFont="1" applyBorder="1" applyAlignment="1">
      <alignment horizontal="center"/>
    </xf>
    <xf numFmtId="0" fontId="20" fillId="0" borderId="5" xfId="40" applyFont="1" applyBorder="1" applyAlignment="1">
      <alignment horizontal="center" vertical="center" wrapText="1"/>
    </xf>
    <xf numFmtId="0" fontId="20" fillId="0" borderId="13" xfId="40" applyFont="1" applyBorder="1" applyAlignment="1">
      <alignment horizontal="center" vertical="center" wrapText="1"/>
    </xf>
    <xf numFmtId="0" fontId="20" fillId="0" borderId="4" xfId="40" applyFont="1" applyBorder="1" applyAlignment="1">
      <alignment horizontal="center" vertical="center" wrapText="1"/>
    </xf>
    <xf numFmtId="0" fontId="20" fillId="0" borderId="1" xfId="40" applyFont="1" applyBorder="1" applyAlignment="1">
      <alignment horizontal="center" vertical="center" wrapText="1"/>
    </xf>
    <xf numFmtId="0" fontId="60" fillId="0" borderId="5" xfId="40" applyFont="1" applyBorder="1" applyAlignment="1">
      <alignment horizontal="center" vertical="center" wrapText="1"/>
    </xf>
    <xf numFmtId="0" fontId="60" fillId="0" borderId="13" xfId="40" applyFont="1" applyBorder="1" applyAlignment="1">
      <alignment horizontal="center" vertical="center" wrapText="1"/>
    </xf>
    <xf numFmtId="0" fontId="60" fillId="0" borderId="4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vertical="center" wrapText="1"/>
    </xf>
    <xf numFmtId="0" fontId="20" fillId="0" borderId="23" xfId="40" applyFont="1" applyBorder="1" applyAlignment="1">
      <alignment horizontal="center" vertical="center" wrapText="1"/>
    </xf>
    <xf numFmtId="0" fontId="20" fillId="0" borderId="17" xfId="40" applyFont="1" applyBorder="1" applyAlignment="1">
      <alignment horizontal="center" vertical="center" wrapText="1"/>
    </xf>
    <xf numFmtId="0" fontId="60" fillId="4" borderId="5" xfId="40" applyFont="1" applyFill="1" applyBorder="1" applyAlignment="1">
      <alignment horizontal="center" vertical="center" wrapText="1"/>
    </xf>
    <xf numFmtId="0" fontId="60" fillId="4" borderId="4" xfId="40" applyFont="1" applyFill="1" applyBorder="1" applyAlignment="1">
      <alignment horizontal="center" vertical="center" wrapText="1"/>
    </xf>
    <xf numFmtId="0" fontId="84" fillId="4" borderId="23" xfId="40" applyFont="1" applyFill="1" applyBorder="1" applyAlignment="1">
      <alignment horizontal="center" vertical="center" wrapText="1"/>
    </xf>
    <xf numFmtId="0" fontId="84" fillId="4" borderId="17" xfId="40" applyFont="1" applyFill="1" applyBorder="1" applyAlignment="1">
      <alignment horizontal="center" vertical="center" wrapText="1"/>
    </xf>
    <xf numFmtId="0" fontId="84" fillId="4" borderId="8" xfId="40" applyFont="1" applyFill="1" applyBorder="1" applyAlignment="1">
      <alignment horizontal="center" vertical="center" wrapText="1"/>
    </xf>
    <xf numFmtId="0" fontId="84" fillId="4" borderId="20" xfId="40" applyFont="1" applyFill="1" applyBorder="1" applyAlignment="1">
      <alignment horizontal="center" vertical="center" wrapText="1"/>
    </xf>
    <xf numFmtId="0" fontId="85" fillId="4" borderId="5" xfId="39" applyFont="1" applyFill="1" applyBorder="1" applyAlignment="1">
      <alignment horizontal="center" vertical="center" wrapText="1"/>
    </xf>
    <xf numFmtId="0" fontId="85" fillId="4" borderId="13" xfId="39" applyFont="1" applyFill="1" applyBorder="1" applyAlignment="1">
      <alignment horizontal="center" vertical="center" wrapText="1"/>
    </xf>
    <xf numFmtId="0" fontId="85" fillId="4" borderId="4" xfId="39" applyFont="1" applyFill="1" applyBorder="1" applyAlignment="1">
      <alignment horizontal="center" vertical="center" wrapText="1"/>
    </xf>
    <xf numFmtId="0" fontId="20" fillId="4" borderId="5" xfId="40" applyFont="1" applyFill="1" applyBorder="1" applyAlignment="1">
      <alignment horizontal="center" vertical="center" wrapText="1"/>
    </xf>
    <xf numFmtId="0" fontId="20" fillId="4" borderId="4" xfId="40" applyFont="1" applyFill="1" applyBorder="1" applyAlignment="1">
      <alignment horizontal="center" vertical="center" wrapText="1"/>
    </xf>
    <xf numFmtId="0" fontId="60" fillId="0" borderId="5" xfId="40" applyFont="1" applyFill="1" applyBorder="1" applyAlignment="1">
      <alignment horizontal="center" vertical="center" wrapText="1"/>
    </xf>
    <xf numFmtId="0" fontId="60" fillId="0" borderId="4" xfId="40" applyFont="1" applyFill="1" applyBorder="1" applyAlignment="1">
      <alignment horizontal="center" vertical="center" wrapText="1"/>
    </xf>
    <xf numFmtId="0" fontId="20" fillId="0" borderId="10" xfId="40" applyFont="1" applyFill="1" applyBorder="1" applyAlignment="1">
      <alignment horizontal="center" vertical="center" wrapText="1"/>
    </xf>
    <xf numFmtId="0" fontId="20" fillId="0" borderId="11" xfId="40" applyFont="1" applyFill="1" applyBorder="1" applyAlignment="1">
      <alignment horizontal="center" vertical="center" wrapText="1"/>
    </xf>
    <xf numFmtId="0" fontId="20" fillId="8" borderId="5" xfId="40" applyFont="1" applyFill="1" applyBorder="1" applyAlignment="1">
      <alignment horizontal="center" vertical="center" wrapText="1"/>
    </xf>
    <xf numFmtId="0" fontId="20" fillId="8" borderId="13" xfId="40" applyFont="1" applyFill="1" applyBorder="1" applyAlignment="1">
      <alignment horizontal="center" vertical="center" wrapText="1"/>
    </xf>
    <xf numFmtId="0" fontId="20" fillId="8" borderId="4" xfId="40" applyFont="1" applyFill="1" applyBorder="1" applyAlignment="1">
      <alignment horizontal="center" vertical="center" wrapText="1"/>
    </xf>
    <xf numFmtId="0" fontId="20" fillId="4" borderId="13" xfId="40" applyFont="1" applyFill="1" applyBorder="1" applyAlignment="1">
      <alignment horizontal="center" vertical="center" wrapText="1"/>
    </xf>
    <xf numFmtId="0" fontId="20" fillId="0" borderId="10" xfId="40" applyFont="1" applyBorder="1" applyAlignment="1">
      <alignment horizontal="center" vertical="center" wrapText="1"/>
    </xf>
    <xf numFmtId="0" fontId="20" fillId="0" borderId="2" xfId="40" applyFont="1" applyBorder="1" applyAlignment="1">
      <alignment horizontal="center" vertical="center" wrapText="1"/>
    </xf>
    <xf numFmtId="0" fontId="53" fillId="0" borderId="5" xfId="39" applyFont="1" applyFill="1" applyBorder="1" applyAlignment="1">
      <alignment horizontal="center" vertical="center" wrapText="1"/>
    </xf>
    <xf numFmtId="0" fontId="53" fillId="0" borderId="13" xfId="39" applyFont="1" applyFill="1" applyBorder="1" applyAlignment="1">
      <alignment horizontal="center" vertical="center" wrapText="1"/>
    </xf>
    <xf numFmtId="0" fontId="53" fillId="0" borderId="4" xfId="39" applyFont="1" applyFill="1" applyBorder="1" applyAlignment="1">
      <alignment horizontal="center" vertical="center" wrapText="1"/>
    </xf>
    <xf numFmtId="0" fontId="60" fillId="0" borderId="14" xfId="40" applyFont="1" applyBorder="1" applyAlignment="1">
      <alignment horizontal="center" vertical="center" wrapText="1"/>
    </xf>
    <xf numFmtId="0" fontId="60" fillId="0" borderId="17" xfId="40" applyFont="1" applyBorder="1" applyAlignment="1">
      <alignment horizontal="center" vertical="center" wrapText="1"/>
    </xf>
    <xf numFmtId="0" fontId="20" fillId="0" borderId="5" xfId="40" applyFont="1" applyFill="1" applyBorder="1" applyAlignment="1">
      <alignment horizontal="center" vertical="center" wrapText="1"/>
    </xf>
    <xf numFmtId="0" fontId="20" fillId="0" borderId="4" xfId="40" applyFont="1" applyFill="1" applyBorder="1" applyAlignment="1">
      <alignment horizontal="center" vertical="center" wrapText="1"/>
    </xf>
    <xf numFmtId="4" fontId="35" fillId="6" borderId="10" xfId="40" applyNumberFormat="1" applyFont="1" applyFill="1" applyBorder="1" applyAlignment="1">
      <alignment horizontal="left" vertical="top" wrapText="1"/>
    </xf>
    <xf numFmtId="4" fontId="35" fillId="6" borderId="2" xfId="40" applyNumberFormat="1" applyFont="1" applyFill="1" applyBorder="1" applyAlignment="1">
      <alignment horizontal="left" vertical="top" wrapText="1"/>
    </xf>
    <xf numFmtId="4" fontId="35" fillId="6" borderId="11" xfId="40" applyNumberFormat="1" applyFont="1" applyFill="1" applyBorder="1" applyAlignment="1">
      <alignment horizontal="left" vertical="top" wrapText="1"/>
    </xf>
    <xf numFmtId="4" fontId="60" fillId="10" borderId="10" xfId="39" applyNumberFormat="1" applyFont="1" applyFill="1" applyBorder="1" applyAlignment="1">
      <alignment horizontal="center" vertical="center" wrapText="1"/>
    </xf>
    <xf numFmtId="4" fontId="60" fillId="10" borderId="11" xfId="39" applyNumberFormat="1" applyFont="1" applyFill="1" applyBorder="1" applyAlignment="1">
      <alignment horizontal="center" vertical="center" wrapText="1"/>
    </xf>
    <xf numFmtId="0" fontId="20" fillId="0" borderId="0" xfId="39" applyFont="1" applyFill="1" applyAlignment="1">
      <alignment horizontal="left" vertical="center" wrapText="1"/>
    </xf>
    <xf numFmtId="0" fontId="35" fillId="0" borderId="0" xfId="40" applyFont="1" applyFill="1" applyBorder="1" applyAlignment="1">
      <alignment horizontal="left" vertical="top" wrapText="1"/>
    </xf>
    <xf numFmtId="0" fontId="55" fillId="0" borderId="0" xfId="39" applyFont="1" applyFill="1" applyBorder="1" applyAlignment="1">
      <alignment horizontal="left"/>
    </xf>
    <xf numFmtId="0" fontId="63" fillId="0" borderId="0" xfId="39" applyFont="1" applyFill="1" applyAlignment="1">
      <alignment horizontal="left" vertical="center" wrapText="1"/>
    </xf>
    <xf numFmtId="0" fontId="51" fillId="0" borderId="8" xfId="60" applyBorder="1" applyAlignment="1">
      <alignment horizontal="center" vertical="center"/>
    </xf>
    <xf numFmtId="0" fontId="23" fillId="0" borderId="0" xfId="40" applyFont="1" applyBorder="1" applyAlignment="1">
      <alignment horizontal="center" vertical="center"/>
    </xf>
    <xf numFmtId="0" fontId="64" fillId="0" borderId="0" xfId="60" applyFont="1" applyAlignment="1">
      <alignment horizontal="center"/>
    </xf>
    <xf numFmtId="0" fontId="65" fillId="0" borderId="0" xfId="40" applyFont="1" applyBorder="1" applyAlignment="1">
      <alignment horizontal="center"/>
    </xf>
    <xf numFmtId="3" fontId="35" fillId="6" borderId="10" xfId="40" applyNumberFormat="1" applyFont="1" applyFill="1" applyBorder="1" applyAlignment="1">
      <alignment horizontal="left" vertical="center" wrapText="1"/>
    </xf>
    <xf numFmtId="3" fontId="35" fillId="6" borderId="2" xfId="40" applyNumberFormat="1" applyFont="1" applyFill="1" applyBorder="1" applyAlignment="1">
      <alignment horizontal="left" vertical="center" wrapText="1"/>
    </xf>
    <xf numFmtId="3" fontId="35" fillId="6" borderId="11" xfId="40" applyNumberFormat="1" applyFont="1" applyFill="1" applyBorder="1" applyAlignment="1">
      <alignment horizontal="left" vertical="center" wrapText="1"/>
    </xf>
    <xf numFmtId="0" fontId="35" fillId="0" borderId="23" xfId="40" applyFont="1" applyFill="1" applyBorder="1" applyAlignment="1">
      <alignment horizontal="left" vertical="top" wrapText="1"/>
    </xf>
    <xf numFmtId="4" fontId="13" fillId="0" borderId="1" xfId="68" applyNumberFormat="1" applyFont="1" applyBorder="1" applyAlignment="1">
      <alignment horizontal="center" vertical="center"/>
    </xf>
    <xf numFmtId="0" fontId="14" fillId="0" borderId="1" xfId="68" applyNumberFormat="1" applyFont="1" applyBorder="1" applyAlignment="1">
      <alignment horizontal="left" vertical="center"/>
    </xf>
    <xf numFmtId="49" fontId="14" fillId="0" borderId="1" xfId="68" applyNumberFormat="1" applyFont="1" applyBorder="1" applyAlignment="1">
      <alignment horizontal="center" vertical="center"/>
    </xf>
    <xf numFmtId="4" fontId="14" fillId="0" borderId="10" xfId="68" applyNumberFormat="1" applyFont="1" applyBorder="1" applyAlignment="1">
      <alignment horizontal="center" vertical="center" wrapText="1"/>
    </xf>
    <xf numFmtId="0" fontId="14" fillId="0" borderId="2" xfId="68" applyNumberFormat="1" applyFont="1" applyBorder="1" applyAlignment="1">
      <alignment horizontal="center" vertical="center" wrapText="1"/>
    </xf>
    <xf numFmtId="0" fontId="14" fillId="0" borderId="11" xfId="68" applyNumberFormat="1" applyFont="1" applyBorder="1" applyAlignment="1">
      <alignment horizontal="center" vertical="center" wrapText="1"/>
    </xf>
    <xf numFmtId="2" fontId="14" fillId="0" borderId="1" xfId="68" applyNumberFormat="1" applyFont="1" applyBorder="1" applyAlignment="1">
      <alignment horizontal="center" vertical="center"/>
    </xf>
    <xf numFmtId="4" fontId="14" fillId="0" borderId="10" xfId="68" applyNumberFormat="1" applyFont="1" applyBorder="1" applyAlignment="1">
      <alignment horizontal="center" vertical="center"/>
    </xf>
    <xf numFmtId="4" fontId="14" fillId="0" borderId="2" xfId="68" applyNumberFormat="1" applyFont="1" applyBorder="1" applyAlignment="1">
      <alignment horizontal="center" vertical="center"/>
    </xf>
    <xf numFmtId="4" fontId="14" fillId="0" borderId="11" xfId="68" applyNumberFormat="1" applyFont="1" applyBorder="1" applyAlignment="1">
      <alignment horizontal="center" vertical="center"/>
    </xf>
    <xf numFmtId="4" fontId="14" fillId="0" borderId="1" xfId="68" applyNumberFormat="1" applyFont="1" applyBorder="1" applyAlignment="1">
      <alignment horizontal="center" vertical="center"/>
    </xf>
    <xf numFmtId="0" fontId="13" fillId="0" borderId="1" xfId="68" applyNumberFormat="1" applyFont="1" applyBorder="1" applyAlignment="1">
      <alignment horizontal="left" vertical="center"/>
    </xf>
    <xf numFmtId="49" fontId="13" fillId="0" borderId="1" xfId="68" applyNumberFormat="1" applyFont="1" applyBorder="1" applyAlignment="1">
      <alignment horizontal="center" vertical="center"/>
    </xf>
    <xf numFmtId="2" fontId="13" fillId="0" borderId="10" xfId="68" applyNumberFormat="1" applyFont="1" applyBorder="1" applyAlignment="1">
      <alignment horizontal="left" vertical="center" wrapText="1"/>
    </xf>
    <xf numFmtId="0" fontId="13" fillId="0" borderId="2" xfId="68" applyNumberFormat="1" applyFont="1" applyBorder="1" applyAlignment="1">
      <alignment horizontal="left" vertical="center" wrapText="1"/>
    </xf>
    <xf numFmtId="0" fontId="13" fillId="0" borderId="11" xfId="68" applyNumberFormat="1" applyFont="1" applyBorder="1" applyAlignment="1">
      <alignment horizontal="left" vertical="center" wrapText="1"/>
    </xf>
    <xf numFmtId="0" fontId="13" fillId="0" borderId="1" xfId="68" applyNumberFormat="1" applyFont="1" applyBorder="1" applyAlignment="1">
      <alignment horizontal="center" vertical="center"/>
    </xf>
    <xf numFmtId="2" fontId="13" fillId="0" borderId="1" xfId="68" applyNumberFormat="1" applyFont="1" applyBorder="1" applyAlignment="1">
      <alignment horizontal="center" vertical="center"/>
    </xf>
    <xf numFmtId="49" fontId="60" fillId="0" borderId="8" xfId="68" applyNumberFormat="1" applyFont="1" applyBorder="1" applyAlignment="1">
      <alignment horizontal="center" vertical="center"/>
    </xf>
    <xf numFmtId="49" fontId="20" fillId="0" borderId="36" xfId="68" applyNumberFormat="1" applyFont="1" applyBorder="1" applyAlignment="1">
      <alignment horizontal="center" vertical="center"/>
    </xf>
    <xf numFmtId="49" fontId="20" fillId="0" borderId="15" xfId="68" applyNumberFormat="1" applyFont="1" applyBorder="1" applyAlignment="1">
      <alignment horizontal="center" vertical="center"/>
    </xf>
    <xf numFmtId="49" fontId="20" fillId="0" borderId="37" xfId="68" applyNumberFormat="1" applyFont="1" applyBorder="1" applyAlignment="1">
      <alignment horizontal="center" vertical="center"/>
    </xf>
    <xf numFmtId="0" fontId="71" fillId="0" borderId="0" xfId="68" applyNumberFormat="1" applyFont="1" applyAlignment="1">
      <alignment horizontal="center" vertical="top"/>
    </xf>
    <xf numFmtId="0" fontId="14" fillId="0" borderId="0" xfId="68" applyNumberFormat="1" applyFont="1" applyAlignment="1">
      <alignment horizontal="center" vertical="center"/>
    </xf>
    <xf numFmtId="0" fontId="20" fillId="0" borderId="14" xfId="68" applyNumberFormat="1" applyFont="1" applyBorder="1" applyAlignment="1">
      <alignment horizontal="center"/>
    </xf>
    <xf numFmtId="0" fontId="20" fillId="0" borderId="23" xfId="68" applyNumberFormat="1" applyFont="1" applyBorder="1" applyAlignment="1">
      <alignment horizontal="center"/>
    </xf>
    <xf numFmtId="0" fontId="20" fillId="0" borderId="17" xfId="68" applyNumberFormat="1" applyFont="1" applyBorder="1" applyAlignment="1">
      <alignment horizontal="center"/>
    </xf>
    <xf numFmtId="49" fontId="20" fillId="4" borderId="7" xfId="68" applyNumberFormat="1" applyFont="1" applyFill="1" applyBorder="1" applyAlignment="1">
      <alignment horizontal="center" vertical="center"/>
    </xf>
    <xf numFmtId="49" fontId="20" fillId="4" borderId="3" xfId="68" applyNumberFormat="1" applyFont="1" applyFill="1" applyBorder="1" applyAlignment="1">
      <alignment horizontal="center" vertical="center"/>
    </xf>
    <xf numFmtId="49" fontId="20" fillId="4" borderId="6" xfId="68" applyNumberFormat="1" applyFont="1" applyFill="1" applyBorder="1" applyAlignment="1">
      <alignment horizontal="center" vertical="center"/>
    </xf>
    <xf numFmtId="0" fontId="14" fillId="0" borderId="0" xfId="68" applyNumberFormat="1" applyFont="1" applyAlignment="1">
      <alignment horizontal="center"/>
    </xf>
    <xf numFmtId="0" fontId="16" fillId="0" borderId="8" xfId="68" applyNumberFormat="1" applyFont="1" applyBorder="1" applyAlignment="1">
      <alignment horizontal="center" vertical="center"/>
    </xf>
    <xf numFmtId="0" fontId="20" fillId="0" borderId="48" xfId="68" applyNumberFormat="1" applyFont="1" applyBorder="1" applyAlignment="1">
      <alignment horizontal="center" vertical="center"/>
    </xf>
    <xf numFmtId="0" fontId="20" fillId="0" borderId="51" xfId="68" applyNumberFormat="1" applyFont="1" applyBorder="1" applyAlignment="1">
      <alignment horizontal="center" vertical="center"/>
    </xf>
    <xf numFmtId="0" fontId="20" fillId="0" borderId="26" xfId="68" applyNumberFormat="1" applyFont="1" applyBorder="1" applyAlignment="1">
      <alignment horizontal="center" vertical="center"/>
    </xf>
    <xf numFmtId="0" fontId="20" fillId="0" borderId="23" xfId="68" applyNumberFormat="1" applyFont="1" applyBorder="1" applyAlignment="1">
      <alignment horizontal="center" vertical="center"/>
    </xf>
    <xf numFmtId="49" fontId="20" fillId="0" borderId="32" xfId="68" applyNumberFormat="1" applyFont="1" applyBorder="1" applyAlignment="1">
      <alignment horizontal="center" vertical="center"/>
    </xf>
    <xf numFmtId="49" fontId="20" fillId="0" borderId="39" xfId="68" applyNumberFormat="1" applyFont="1" applyBorder="1" applyAlignment="1">
      <alignment horizontal="center" vertical="center"/>
    </xf>
    <xf numFmtId="49" fontId="20" fillId="0" borderId="40" xfId="68" applyNumberFormat="1" applyFont="1" applyBorder="1" applyAlignment="1">
      <alignment horizontal="center" vertical="center"/>
    </xf>
    <xf numFmtId="49" fontId="20" fillId="4" borderId="8" xfId="68" applyNumberFormat="1" applyFont="1" applyFill="1" applyBorder="1" applyAlignment="1">
      <alignment horizontal="center"/>
    </xf>
    <xf numFmtId="49" fontId="20" fillId="4" borderId="8" xfId="68" applyNumberFormat="1" applyFont="1" applyFill="1" applyBorder="1" applyAlignment="1">
      <alignment horizontal="left"/>
    </xf>
    <xf numFmtId="49" fontId="20" fillId="0" borderId="8" xfId="68" applyNumberFormat="1" applyFont="1" applyBorder="1" applyAlignment="1">
      <alignment horizontal="center"/>
    </xf>
    <xf numFmtId="49" fontId="20" fillId="0" borderId="8" xfId="68" applyNumberFormat="1" applyFont="1" applyBorder="1" applyAlignment="1">
      <alignment horizontal="left"/>
    </xf>
    <xf numFmtId="2" fontId="20" fillId="4" borderId="8" xfId="68" applyNumberFormat="1" applyFont="1" applyFill="1" applyBorder="1" applyAlignment="1">
      <alignment horizontal="center"/>
    </xf>
    <xf numFmtId="0" fontId="20" fillId="4" borderId="8" xfId="68" applyNumberFormat="1" applyFont="1" applyFill="1" applyBorder="1" applyAlignment="1">
      <alignment horizontal="center"/>
    </xf>
    <xf numFmtId="0" fontId="20" fillId="0" borderId="13" xfId="68" applyNumberFormat="1" applyFont="1" applyBorder="1" applyAlignment="1">
      <alignment horizontal="center" vertical="center"/>
    </xf>
    <xf numFmtId="0" fontId="20" fillId="0" borderId="1" xfId="68" applyNumberFormat="1" applyFont="1" applyBorder="1" applyAlignment="1">
      <alignment horizontal="center" vertical="center" wrapText="1"/>
    </xf>
    <xf numFmtId="0" fontId="67" fillId="8" borderId="8" xfId="39" applyNumberFormat="1" applyFont="1" applyFill="1" applyBorder="1" applyAlignment="1">
      <alignment horizontal="center"/>
    </xf>
    <xf numFmtId="0" fontId="20" fillId="0" borderId="4" xfId="68" applyNumberFormat="1" applyFont="1" applyBorder="1" applyAlignment="1">
      <alignment horizontal="center" vertical="center"/>
    </xf>
    <xf numFmtId="0" fontId="20" fillId="0" borderId="1" xfId="68" applyNumberFormat="1" applyFont="1" applyBorder="1" applyAlignment="1">
      <alignment horizontal="center" vertical="center"/>
    </xf>
    <xf numFmtId="0" fontId="20" fillId="0" borderId="14" xfId="68" applyNumberFormat="1" applyFont="1" applyBorder="1" applyAlignment="1">
      <alignment horizontal="center" vertical="center"/>
    </xf>
    <xf numFmtId="0" fontId="20" fillId="0" borderId="17" xfId="68" applyNumberFormat="1" applyFont="1" applyBorder="1" applyAlignment="1">
      <alignment horizontal="center" vertical="center"/>
    </xf>
    <xf numFmtId="0" fontId="20" fillId="0" borderId="12" xfId="68" applyNumberFormat="1" applyFont="1" applyBorder="1" applyAlignment="1">
      <alignment horizontal="center" vertical="center"/>
    </xf>
    <xf numFmtId="0" fontId="20" fillId="0" borderId="0" xfId="68" applyNumberFormat="1" applyFont="1" applyBorder="1" applyAlignment="1">
      <alignment horizontal="center" vertical="center"/>
    </xf>
    <xf numFmtId="0" fontId="20" fillId="0" borderId="24" xfId="68" applyNumberFormat="1" applyFont="1" applyBorder="1" applyAlignment="1">
      <alignment horizontal="center" vertical="center"/>
    </xf>
    <xf numFmtId="0" fontId="20" fillId="0" borderId="9" xfId="68" applyNumberFormat="1" applyFont="1" applyBorder="1" applyAlignment="1">
      <alignment horizontal="center" vertical="center"/>
    </xf>
    <xf numFmtId="0" fontId="20" fillId="0" borderId="8" xfId="68" applyNumberFormat="1" applyFont="1" applyBorder="1" applyAlignment="1">
      <alignment horizontal="center" vertical="center"/>
    </xf>
    <xf numFmtId="0" fontId="20" fillId="0" borderId="20" xfId="68" applyNumberFormat="1" applyFont="1" applyBorder="1" applyAlignment="1">
      <alignment horizontal="center" vertical="center"/>
    </xf>
    <xf numFmtId="0" fontId="20" fillId="0" borderId="14" xfId="68" applyNumberFormat="1" applyFont="1" applyBorder="1" applyAlignment="1">
      <alignment horizontal="center" vertical="center" wrapText="1"/>
    </xf>
    <xf numFmtId="0" fontId="20" fillId="0" borderId="23" xfId="68" applyNumberFormat="1" applyFont="1" applyBorder="1" applyAlignment="1">
      <alignment horizontal="center" vertical="center" wrapText="1"/>
    </xf>
    <xf numFmtId="0" fontId="20" fillId="0" borderId="17" xfId="68" applyNumberFormat="1" applyFont="1" applyBorder="1" applyAlignment="1">
      <alignment horizontal="center" vertical="center" wrapText="1"/>
    </xf>
    <xf numFmtId="0" fontId="20" fillId="0" borderId="12" xfId="68" applyNumberFormat="1" applyFont="1" applyBorder="1" applyAlignment="1">
      <alignment horizontal="center" vertical="center" wrapText="1"/>
    </xf>
    <xf numFmtId="0" fontId="20" fillId="0" borderId="0" xfId="68" applyNumberFormat="1" applyFont="1" applyBorder="1" applyAlignment="1">
      <alignment horizontal="center" vertical="center" wrapText="1"/>
    </xf>
    <xf numFmtId="0" fontId="20" fillId="0" borderId="24" xfId="68" applyNumberFormat="1" applyFont="1" applyBorder="1" applyAlignment="1">
      <alignment horizontal="center" vertical="center" wrapText="1"/>
    </xf>
    <xf numFmtId="0" fontId="20" fillId="0" borderId="9" xfId="68" applyNumberFormat="1" applyFont="1" applyBorder="1" applyAlignment="1">
      <alignment horizontal="center" vertical="center" wrapText="1"/>
    </xf>
    <xf numFmtId="0" fontId="20" fillId="0" borderId="8" xfId="68" applyNumberFormat="1" applyFont="1" applyBorder="1" applyAlignment="1">
      <alignment horizontal="center" vertical="center" wrapText="1"/>
    </xf>
    <xf numFmtId="0" fontId="20" fillId="0" borderId="20" xfId="68" applyNumberFormat="1" applyFont="1" applyBorder="1" applyAlignment="1">
      <alignment horizontal="center" vertical="center" wrapText="1"/>
    </xf>
    <xf numFmtId="0" fontId="67" fillId="8" borderId="0" xfId="39" applyNumberFormat="1" applyFont="1" applyFill="1" applyAlignment="1">
      <alignment horizontal="center"/>
    </xf>
    <xf numFmtId="0" fontId="20" fillId="0" borderId="10" xfId="68" applyNumberFormat="1" applyFont="1" applyBorder="1" applyAlignment="1">
      <alignment horizontal="center" vertical="center"/>
    </xf>
    <xf numFmtId="4" fontId="82" fillId="0" borderId="2" xfId="68" applyNumberFormat="1" applyFont="1" applyFill="1" applyBorder="1" applyAlignment="1">
      <alignment horizontal="center" vertical="center"/>
    </xf>
    <xf numFmtId="0" fontId="14" fillId="0" borderId="2" xfId="68" applyNumberFormat="1" applyFont="1" applyBorder="1" applyAlignment="1">
      <alignment horizontal="right" vertical="center"/>
    </xf>
    <xf numFmtId="0" fontId="14" fillId="0" borderId="11" xfId="68" applyNumberFormat="1" applyFont="1" applyBorder="1" applyAlignment="1">
      <alignment horizontal="right" vertical="center"/>
    </xf>
    <xf numFmtId="0" fontId="14" fillId="0" borderId="10" xfId="68" applyNumberFormat="1" applyFont="1" applyBorder="1" applyAlignment="1">
      <alignment horizontal="center" vertical="center"/>
    </xf>
    <xf numFmtId="0" fontId="14" fillId="0" borderId="2" xfId="68" applyNumberFormat="1" applyFont="1" applyBorder="1" applyAlignment="1">
      <alignment horizontal="center" vertical="center"/>
    </xf>
    <xf numFmtId="0" fontId="14" fillId="0" borderId="11" xfId="68" applyNumberFormat="1" applyFont="1" applyBorder="1" applyAlignment="1">
      <alignment horizontal="center" vertical="center"/>
    </xf>
    <xf numFmtId="0" fontId="81" fillId="0" borderId="10" xfId="68" applyNumberFormat="1" applyFont="1" applyFill="1" applyBorder="1" applyAlignment="1">
      <alignment horizontal="center" vertical="center"/>
    </xf>
    <xf numFmtId="0" fontId="81" fillId="0" borderId="2" xfId="68" applyNumberFormat="1" applyFont="1" applyFill="1" applyBorder="1" applyAlignment="1">
      <alignment horizontal="center" vertical="center"/>
    </xf>
    <xf numFmtId="0" fontId="81" fillId="0" borderId="11" xfId="68" applyNumberFormat="1" applyFont="1" applyFill="1" applyBorder="1" applyAlignment="1">
      <alignment horizontal="center" vertical="center"/>
    </xf>
    <xf numFmtId="2" fontId="82" fillId="0" borderId="2" xfId="68" applyNumberFormat="1" applyFont="1" applyFill="1" applyBorder="1" applyAlignment="1">
      <alignment horizontal="center" vertical="center"/>
    </xf>
    <xf numFmtId="4" fontId="82" fillId="0" borderId="1" xfId="68" applyNumberFormat="1" applyFont="1" applyBorder="1" applyAlignment="1">
      <alignment horizontal="center" vertical="center"/>
    </xf>
    <xf numFmtId="0" fontId="86" fillId="0" borderId="16" xfId="0" applyFont="1" applyBorder="1" applyAlignment="1">
      <alignment horizontal="center"/>
    </xf>
    <xf numFmtId="4" fontId="86" fillId="0" borderId="0" xfId="0" applyNumberFormat="1" applyFont="1"/>
  </cellXfs>
  <cellStyles count="71">
    <cellStyle name="_Больница Ванавара." xfId="1"/>
    <cellStyle name="_молодые специалисты" xfId="2"/>
    <cellStyle name="Гиперссылка 2" xfId="38"/>
    <cellStyle name="Гиперссылка 2 2" xfId="61"/>
    <cellStyle name="Гиперссылка 3" xfId="44"/>
    <cellStyle name="Обычный" xfId="0" builtinId="0"/>
    <cellStyle name="Обычный 10 10" xfId="39"/>
    <cellStyle name="Обычный 2" xfId="3"/>
    <cellStyle name="Обычный 2 2" xfId="19"/>
    <cellStyle name="Обычный 2 2 2" xfId="27"/>
    <cellStyle name="Обычный 2 2 2 2" xfId="32"/>
    <cellStyle name="Обычный 2 2 2 2 3 2" xfId="62"/>
    <cellStyle name="Обычный 2 2 2 3 2" xfId="63"/>
    <cellStyle name="Обычный 2 2 3" xfId="40"/>
    <cellStyle name="Обычный 2 3" xfId="41"/>
    <cellStyle name="Обычный 3" xfId="4"/>
    <cellStyle name="Обычный 3 2" xfId="5"/>
    <cellStyle name="Обычный 3 2 2" xfId="21"/>
    <cellStyle name="Обычный 3 2 3" xfId="31"/>
    <cellStyle name="Обычный 3 3" xfId="20"/>
    <cellStyle name="Обычный 3 4" xfId="60"/>
    <cellStyle name="Обычный 3_Расчет зп Учами 2011" xfId="45"/>
    <cellStyle name="Обычный 4" xfId="6"/>
    <cellStyle name="Обычный 4 2" xfId="22"/>
    <cellStyle name="Обычный 4 2 2" xfId="46"/>
    <cellStyle name="Обычный 4 3" xfId="30"/>
    <cellStyle name="Обычный 4 3 2" xfId="64"/>
    <cellStyle name="Обычный 5" xfId="7"/>
    <cellStyle name="Обычный 5 2" xfId="23"/>
    <cellStyle name="Обычный 5 2 2" xfId="42"/>
    <cellStyle name="Обычный 5 2 2 2" xfId="47"/>
    <cellStyle name="Обычный 5 2 2 3" xfId="68"/>
    <cellStyle name="Обычный 5 2 3" xfId="48"/>
    <cellStyle name="Обычный 5 2 4" xfId="58"/>
    <cellStyle name="Обычный 5 2 5" xfId="66"/>
    <cellStyle name="Обычный 5 3" xfId="28"/>
    <cellStyle name="Обычный 5 3 2" xfId="49"/>
    <cellStyle name="Обычный 5 3 2 2" xfId="50"/>
    <cellStyle name="Обычный 5 3 3" xfId="57"/>
    <cellStyle name="Обычный 5 3 4" xfId="69"/>
    <cellStyle name="Обычный 5 4" xfId="51"/>
    <cellStyle name="Обычный 5 4 2" xfId="52"/>
    <cellStyle name="Обычный 5 5" xfId="53"/>
    <cellStyle name="Обычный 5 5 2" xfId="54"/>
    <cellStyle name="Обычный 5 6" xfId="55"/>
    <cellStyle name="Обычный 6" xfId="8"/>
    <cellStyle name="Обычный 6 2" xfId="24"/>
    <cellStyle name="Обычный 6 3" xfId="37"/>
    <cellStyle name="Обычный 6 4" xfId="65"/>
    <cellStyle name="Обычный 7" xfId="9"/>
    <cellStyle name="Обычный 7 2" xfId="25"/>
    <cellStyle name="Обычный 7 3" xfId="59"/>
    <cellStyle name="Обычный 8" xfId="10"/>
    <cellStyle name="Обычный 8 2" xfId="26"/>
    <cellStyle name="Обычный 9" xfId="11"/>
    <cellStyle name="Обычный_Больница Ванавара." xfId="12"/>
    <cellStyle name="Обычный_Вариант 3" xfId="70"/>
    <cellStyle name="Обычный_Книга1" xfId="13"/>
    <cellStyle name="Обычный_Лист1 2" xfId="29"/>
    <cellStyle name="Обычный_смета 2005 новая" xfId="14"/>
    <cellStyle name="Обычный_Титульный лист" xfId="15"/>
    <cellStyle name="Обычный_Штат Тура Библиотека" xfId="16"/>
    <cellStyle name="Процентный 2" xfId="33"/>
    <cellStyle name="Процентный 3" xfId="56"/>
    <cellStyle name="Стиль 1" xfId="17"/>
    <cellStyle name="Финансовый" xfId="18" builtinId="3"/>
    <cellStyle name="Финансовый 2" xfId="34"/>
    <cellStyle name="Финансовый 3" xfId="35"/>
    <cellStyle name="Финансовый 4" xfId="36"/>
    <cellStyle name="Финансовый 5" xfId="43"/>
    <cellStyle name="Финансовый 6" xfId="67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9064.0/" TargetMode="External"/><Relationship Id="rId2" Type="http://schemas.openxmlformats.org/officeDocument/2006/relationships/hyperlink" Target="garantf1://12072190.100000/" TargetMode="External"/><Relationship Id="rId1" Type="http://schemas.openxmlformats.org/officeDocument/2006/relationships/hyperlink" Target="garantf1://79139.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22754.0/" TargetMode="External"/><Relationship Id="rId4" Type="http://schemas.openxmlformats.org/officeDocument/2006/relationships/hyperlink" Target="garantf1://79222.383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zoomScaleNormal="100" zoomScaleSheetLayoutView="100" workbookViewId="0">
      <selection activeCell="E24" sqref="E24:H24"/>
    </sheetView>
  </sheetViews>
  <sheetFormatPr defaultRowHeight="12.75" x14ac:dyDescent="0.2"/>
  <cols>
    <col min="1" max="1" width="6.28515625" style="40" customWidth="1"/>
    <col min="2" max="2" width="6.85546875" style="40" customWidth="1"/>
    <col min="3" max="3" width="8" style="40" customWidth="1"/>
    <col min="4" max="4" width="6.5703125" style="40" customWidth="1"/>
    <col min="5" max="5" width="8.85546875" style="40" customWidth="1"/>
    <col min="6" max="7" width="9.140625" style="40"/>
    <col min="8" max="8" width="7.42578125" style="40" customWidth="1"/>
    <col min="9" max="10" width="13" style="40" customWidth="1"/>
    <col min="11" max="11" width="6.85546875" style="40" customWidth="1"/>
    <col min="12" max="12" width="14.42578125" style="40" customWidth="1"/>
    <col min="13" max="13" width="4.140625" style="40" customWidth="1"/>
    <col min="14" max="14" width="3.85546875" style="40" customWidth="1"/>
    <col min="15" max="15" width="3.42578125" style="40" customWidth="1"/>
    <col min="16" max="16" width="4.140625" style="40" customWidth="1"/>
    <col min="17" max="256" width="9.140625" style="40"/>
    <col min="257" max="257" width="6.28515625" style="40" customWidth="1"/>
    <col min="258" max="258" width="6.85546875" style="40" customWidth="1"/>
    <col min="259" max="259" width="8" style="40" customWidth="1"/>
    <col min="260" max="260" width="6.5703125" style="40" customWidth="1"/>
    <col min="261" max="261" width="8.85546875" style="40" customWidth="1"/>
    <col min="262" max="263" width="9.140625" style="40"/>
    <col min="264" max="264" width="7.42578125" style="40" customWidth="1"/>
    <col min="265" max="265" width="9.28515625" style="40" customWidth="1"/>
    <col min="266" max="266" width="7.85546875" style="40" customWidth="1"/>
    <col min="267" max="267" width="6.85546875" style="40" customWidth="1"/>
    <col min="268" max="268" width="14.42578125" style="40" customWidth="1"/>
    <col min="269" max="269" width="5.5703125" style="40" customWidth="1"/>
    <col min="270" max="270" width="9.28515625" style="40" customWidth="1"/>
    <col min="271" max="271" width="7" style="40" customWidth="1"/>
    <col min="272" max="272" width="4.140625" style="40" customWidth="1"/>
    <col min="273" max="512" width="9.140625" style="40"/>
    <col min="513" max="513" width="6.28515625" style="40" customWidth="1"/>
    <col min="514" max="514" width="6.85546875" style="40" customWidth="1"/>
    <col min="515" max="515" width="8" style="40" customWidth="1"/>
    <col min="516" max="516" width="6.5703125" style="40" customWidth="1"/>
    <col min="517" max="517" width="8.85546875" style="40" customWidth="1"/>
    <col min="518" max="519" width="9.140625" style="40"/>
    <col min="520" max="520" width="7.42578125" style="40" customWidth="1"/>
    <col min="521" max="521" width="9.28515625" style="40" customWidth="1"/>
    <col min="522" max="522" width="7.85546875" style="40" customWidth="1"/>
    <col min="523" max="523" width="6.85546875" style="40" customWidth="1"/>
    <col min="524" max="524" width="14.42578125" style="40" customWidth="1"/>
    <col min="525" max="525" width="5.5703125" style="40" customWidth="1"/>
    <col min="526" max="526" width="9.28515625" style="40" customWidth="1"/>
    <col min="527" max="527" width="7" style="40" customWidth="1"/>
    <col min="528" max="528" width="4.140625" style="40" customWidth="1"/>
    <col min="529" max="768" width="9.140625" style="40"/>
    <col min="769" max="769" width="6.28515625" style="40" customWidth="1"/>
    <col min="770" max="770" width="6.85546875" style="40" customWidth="1"/>
    <col min="771" max="771" width="8" style="40" customWidth="1"/>
    <col min="772" max="772" width="6.5703125" style="40" customWidth="1"/>
    <col min="773" max="773" width="8.85546875" style="40" customWidth="1"/>
    <col min="774" max="775" width="9.140625" style="40"/>
    <col min="776" max="776" width="7.42578125" style="40" customWidth="1"/>
    <col min="777" max="777" width="9.28515625" style="40" customWidth="1"/>
    <col min="778" max="778" width="7.85546875" style="40" customWidth="1"/>
    <col min="779" max="779" width="6.85546875" style="40" customWidth="1"/>
    <col min="780" max="780" width="14.42578125" style="40" customWidth="1"/>
    <col min="781" max="781" width="5.5703125" style="40" customWidth="1"/>
    <col min="782" max="782" width="9.28515625" style="40" customWidth="1"/>
    <col min="783" max="783" width="7" style="40" customWidth="1"/>
    <col min="784" max="784" width="4.140625" style="40" customWidth="1"/>
    <col min="785" max="1024" width="9.140625" style="40"/>
    <col min="1025" max="1025" width="6.28515625" style="40" customWidth="1"/>
    <col min="1026" max="1026" width="6.85546875" style="40" customWidth="1"/>
    <col min="1027" max="1027" width="8" style="40" customWidth="1"/>
    <col min="1028" max="1028" width="6.5703125" style="40" customWidth="1"/>
    <col min="1029" max="1029" width="8.85546875" style="40" customWidth="1"/>
    <col min="1030" max="1031" width="9.140625" style="40"/>
    <col min="1032" max="1032" width="7.42578125" style="40" customWidth="1"/>
    <col min="1033" max="1033" width="9.28515625" style="40" customWidth="1"/>
    <col min="1034" max="1034" width="7.85546875" style="40" customWidth="1"/>
    <col min="1035" max="1035" width="6.85546875" style="40" customWidth="1"/>
    <col min="1036" max="1036" width="14.42578125" style="40" customWidth="1"/>
    <col min="1037" max="1037" width="5.5703125" style="40" customWidth="1"/>
    <col min="1038" max="1038" width="9.28515625" style="40" customWidth="1"/>
    <col min="1039" max="1039" width="7" style="40" customWidth="1"/>
    <col min="1040" max="1040" width="4.140625" style="40" customWidth="1"/>
    <col min="1041" max="1280" width="9.140625" style="40"/>
    <col min="1281" max="1281" width="6.28515625" style="40" customWidth="1"/>
    <col min="1282" max="1282" width="6.85546875" style="40" customWidth="1"/>
    <col min="1283" max="1283" width="8" style="40" customWidth="1"/>
    <col min="1284" max="1284" width="6.5703125" style="40" customWidth="1"/>
    <col min="1285" max="1285" width="8.85546875" style="40" customWidth="1"/>
    <col min="1286" max="1287" width="9.140625" style="40"/>
    <col min="1288" max="1288" width="7.42578125" style="40" customWidth="1"/>
    <col min="1289" max="1289" width="9.28515625" style="40" customWidth="1"/>
    <col min="1290" max="1290" width="7.85546875" style="40" customWidth="1"/>
    <col min="1291" max="1291" width="6.85546875" style="40" customWidth="1"/>
    <col min="1292" max="1292" width="14.42578125" style="40" customWidth="1"/>
    <col min="1293" max="1293" width="5.5703125" style="40" customWidth="1"/>
    <col min="1294" max="1294" width="9.28515625" style="40" customWidth="1"/>
    <col min="1295" max="1295" width="7" style="40" customWidth="1"/>
    <col min="1296" max="1296" width="4.140625" style="40" customWidth="1"/>
    <col min="1297" max="1536" width="9.140625" style="40"/>
    <col min="1537" max="1537" width="6.28515625" style="40" customWidth="1"/>
    <col min="1538" max="1538" width="6.85546875" style="40" customWidth="1"/>
    <col min="1539" max="1539" width="8" style="40" customWidth="1"/>
    <col min="1540" max="1540" width="6.5703125" style="40" customWidth="1"/>
    <col min="1541" max="1541" width="8.85546875" style="40" customWidth="1"/>
    <col min="1542" max="1543" width="9.140625" style="40"/>
    <col min="1544" max="1544" width="7.42578125" style="40" customWidth="1"/>
    <col min="1545" max="1545" width="9.28515625" style="40" customWidth="1"/>
    <col min="1546" max="1546" width="7.85546875" style="40" customWidth="1"/>
    <col min="1547" max="1547" width="6.85546875" style="40" customWidth="1"/>
    <col min="1548" max="1548" width="14.42578125" style="40" customWidth="1"/>
    <col min="1549" max="1549" width="5.5703125" style="40" customWidth="1"/>
    <col min="1550" max="1550" width="9.28515625" style="40" customWidth="1"/>
    <col min="1551" max="1551" width="7" style="40" customWidth="1"/>
    <col min="1552" max="1552" width="4.140625" style="40" customWidth="1"/>
    <col min="1553" max="1792" width="9.140625" style="40"/>
    <col min="1793" max="1793" width="6.28515625" style="40" customWidth="1"/>
    <col min="1794" max="1794" width="6.85546875" style="40" customWidth="1"/>
    <col min="1795" max="1795" width="8" style="40" customWidth="1"/>
    <col min="1796" max="1796" width="6.5703125" style="40" customWidth="1"/>
    <col min="1797" max="1797" width="8.85546875" style="40" customWidth="1"/>
    <col min="1798" max="1799" width="9.140625" style="40"/>
    <col min="1800" max="1800" width="7.42578125" style="40" customWidth="1"/>
    <col min="1801" max="1801" width="9.28515625" style="40" customWidth="1"/>
    <col min="1802" max="1802" width="7.85546875" style="40" customWidth="1"/>
    <col min="1803" max="1803" width="6.85546875" style="40" customWidth="1"/>
    <col min="1804" max="1804" width="14.42578125" style="40" customWidth="1"/>
    <col min="1805" max="1805" width="5.5703125" style="40" customWidth="1"/>
    <col min="1806" max="1806" width="9.28515625" style="40" customWidth="1"/>
    <col min="1807" max="1807" width="7" style="40" customWidth="1"/>
    <col min="1808" max="1808" width="4.140625" style="40" customWidth="1"/>
    <col min="1809" max="2048" width="9.140625" style="40"/>
    <col min="2049" max="2049" width="6.28515625" style="40" customWidth="1"/>
    <col min="2050" max="2050" width="6.85546875" style="40" customWidth="1"/>
    <col min="2051" max="2051" width="8" style="40" customWidth="1"/>
    <col min="2052" max="2052" width="6.5703125" style="40" customWidth="1"/>
    <col min="2053" max="2053" width="8.85546875" style="40" customWidth="1"/>
    <col min="2054" max="2055" width="9.140625" style="40"/>
    <col min="2056" max="2056" width="7.42578125" style="40" customWidth="1"/>
    <col min="2057" max="2057" width="9.28515625" style="40" customWidth="1"/>
    <col min="2058" max="2058" width="7.85546875" style="40" customWidth="1"/>
    <col min="2059" max="2059" width="6.85546875" style="40" customWidth="1"/>
    <col min="2060" max="2060" width="14.42578125" style="40" customWidth="1"/>
    <col min="2061" max="2061" width="5.5703125" style="40" customWidth="1"/>
    <col min="2062" max="2062" width="9.28515625" style="40" customWidth="1"/>
    <col min="2063" max="2063" width="7" style="40" customWidth="1"/>
    <col min="2064" max="2064" width="4.140625" style="40" customWidth="1"/>
    <col min="2065" max="2304" width="9.140625" style="40"/>
    <col min="2305" max="2305" width="6.28515625" style="40" customWidth="1"/>
    <col min="2306" max="2306" width="6.85546875" style="40" customWidth="1"/>
    <col min="2307" max="2307" width="8" style="40" customWidth="1"/>
    <col min="2308" max="2308" width="6.5703125" style="40" customWidth="1"/>
    <col min="2309" max="2309" width="8.85546875" style="40" customWidth="1"/>
    <col min="2310" max="2311" width="9.140625" style="40"/>
    <col min="2312" max="2312" width="7.42578125" style="40" customWidth="1"/>
    <col min="2313" max="2313" width="9.28515625" style="40" customWidth="1"/>
    <col min="2314" max="2314" width="7.85546875" style="40" customWidth="1"/>
    <col min="2315" max="2315" width="6.85546875" style="40" customWidth="1"/>
    <col min="2316" max="2316" width="14.42578125" style="40" customWidth="1"/>
    <col min="2317" max="2317" width="5.5703125" style="40" customWidth="1"/>
    <col min="2318" max="2318" width="9.28515625" style="40" customWidth="1"/>
    <col min="2319" max="2319" width="7" style="40" customWidth="1"/>
    <col min="2320" max="2320" width="4.140625" style="40" customWidth="1"/>
    <col min="2321" max="2560" width="9.140625" style="40"/>
    <col min="2561" max="2561" width="6.28515625" style="40" customWidth="1"/>
    <col min="2562" max="2562" width="6.85546875" style="40" customWidth="1"/>
    <col min="2563" max="2563" width="8" style="40" customWidth="1"/>
    <col min="2564" max="2564" width="6.5703125" style="40" customWidth="1"/>
    <col min="2565" max="2565" width="8.85546875" style="40" customWidth="1"/>
    <col min="2566" max="2567" width="9.140625" style="40"/>
    <col min="2568" max="2568" width="7.42578125" style="40" customWidth="1"/>
    <col min="2569" max="2569" width="9.28515625" style="40" customWidth="1"/>
    <col min="2570" max="2570" width="7.85546875" style="40" customWidth="1"/>
    <col min="2571" max="2571" width="6.85546875" style="40" customWidth="1"/>
    <col min="2572" max="2572" width="14.42578125" style="40" customWidth="1"/>
    <col min="2573" max="2573" width="5.5703125" style="40" customWidth="1"/>
    <col min="2574" max="2574" width="9.28515625" style="40" customWidth="1"/>
    <col min="2575" max="2575" width="7" style="40" customWidth="1"/>
    <col min="2576" max="2576" width="4.140625" style="40" customWidth="1"/>
    <col min="2577" max="2816" width="9.140625" style="40"/>
    <col min="2817" max="2817" width="6.28515625" style="40" customWidth="1"/>
    <col min="2818" max="2818" width="6.85546875" style="40" customWidth="1"/>
    <col min="2819" max="2819" width="8" style="40" customWidth="1"/>
    <col min="2820" max="2820" width="6.5703125" style="40" customWidth="1"/>
    <col min="2821" max="2821" width="8.85546875" style="40" customWidth="1"/>
    <col min="2822" max="2823" width="9.140625" style="40"/>
    <col min="2824" max="2824" width="7.42578125" style="40" customWidth="1"/>
    <col min="2825" max="2825" width="9.28515625" style="40" customWidth="1"/>
    <col min="2826" max="2826" width="7.85546875" style="40" customWidth="1"/>
    <col min="2827" max="2827" width="6.85546875" style="40" customWidth="1"/>
    <col min="2828" max="2828" width="14.42578125" style="40" customWidth="1"/>
    <col min="2829" max="2829" width="5.5703125" style="40" customWidth="1"/>
    <col min="2830" max="2830" width="9.28515625" style="40" customWidth="1"/>
    <col min="2831" max="2831" width="7" style="40" customWidth="1"/>
    <col min="2832" max="2832" width="4.140625" style="40" customWidth="1"/>
    <col min="2833" max="3072" width="9.140625" style="40"/>
    <col min="3073" max="3073" width="6.28515625" style="40" customWidth="1"/>
    <col min="3074" max="3074" width="6.85546875" style="40" customWidth="1"/>
    <col min="3075" max="3075" width="8" style="40" customWidth="1"/>
    <col min="3076" max="3076" width="6.5703125" style="40" customWidth="1"/>
    <col min="3077" max="3077" width="8.85546875" style="40" customWidth="1"/>
    <col min="3078" max="3079" width="9.140625" style="40"/>
    <col min="3080" max="3080" width="7.42578125" style="40" customWidth="1"/>
    <col min="3081" max="3081" width="9.28515625" style="40" customWidth="1"/>
    <col min="3082" max="3082" width="7.85546875" style="40" customWidth="1"/>
    <col min="3083" max="3083" width="6.85546875" style="40" customWidth="1"/>
    <col min="3084" max="3084" width="14.42578125" style="40" customWidth="1"/>
    <col min="3085" max="3085" width="5.5703125" style="40" customWidth="1"/>
    <col min="3086" max="3086" width="9.28515625" style="40" customWidth="1"/>
    <col min="3087" max="3087" width="7" style="40" customWidth="1"/>
    <col min="3088" max="3088" width="4.140625" style="40" customWidth="1"/>
    <col min="3089" max="3328" width="9.140625" style="40"/>
    <col min="3329" max="3329" width="6.28515625" style="40" customWidth="1"/>
    <col min="3330" max="3330" width="6.85546875" style="40" customWidth="1"/>
    <col min="3331" max="3331" width="8" style="40" customWidth="1"/>
    <col min="3332" max="3332" width="6.5703125" style="40" customWidth="1"/>
    <col min="3333" max="3333" width="8.85546875" style="40" customWidth="1"/>
    <col min="3334" max="3335" width="9.140625" style="40"/>
    <col min="3336" max="3336" width="7.42578125" style="40" customWidth="1"/>
    <col min="3337" max="3337" width="9.28515625" style="40" customWidth="1"/>
    <col min="3338" max="3338" width="7.85546875" style="40" customWidth="1"/>
    <col min="3339" max="3339" width="6.85546875" style="40" customWidth="1"/>
    <col min="3340" max="3340" width="14.42578125" style="40" customWidth="1"/>
    <col min="3341" max="3341" width="5.5703125" style="40" customWidth="1"/>
    <col min="3342" max="3342" width="9.28515625" style="40" customWidth="1"/>
    <col min="3343" max="3343" width="7" style="40" customWidth="1"/>
    <col min="3344" max="3344" width="4.140625" style="40" customWidth="1"/>
    <col min="3345" max="3584" width="9.140625" style="40"/>
    <col min="3585" max="3585" width="6.28515625" style="40" customWidth="1"/>
    <col min="3586" max="3586" width="6.85546875" style="40" customWidth="1"/>
    <col min="3587" max="3587" width="8" style="40" customWidth="1"/>
    <col min="3588" max="3588" width="6.5703125" style="40" customWidth="1"/>
    <col min="3589" max="3589" width="8.85546875" style="40" customWidth="1"/>
    <col min="3590" max="3591" width="9.140625" style="40"/>
    <col min="3592" max="3592" width="7.42578125" style="40" customWidth="1"/>
    <col min="3593" max="3593" width="9.28515625" style="40" customWidth="1"/>
    <col min="3594" max="3594" width="7.85546875" style="40" customWidth="1"/>
    <col min="3595" max="3595" width="6.85546875" style="40" customWidth="1"/>
    <col min="3596" max="3596" width="14.42578125" style="40" customWidth="1"/>
    <col min="3597" max="3597" width="5.5703125" style="40" customWidth="1"/>
    <col min="3598" max="3598" width="9.28515625" style="40" customWidth="1"/>
    <col min="3599" max="3599" width="7" style="40" customWidth="1"/>
    <col min="3600" max="3600" width="4.140625" style="40" customWidth="1"/>
    <col min="3601" max="3840" width="9.140625" style="40"/>
    <col min="3841" max="3841" width="6.28515625" style="40" customWidth="1"/>
    <col min="3842" max="3842" width="6.85546875" style="40" customWidth="1"/>
    <col min="3843" max="3843" width="8" style="40" customWidth="1"/>
    <col min="3844" max="3844" width="6.5703125" style="40" customWidth="1"/>
    <col min="3845" max="3845" width="8.85546875" style="40" customWidth="1"/>
    <col min="3846" max="3847" width="9.140625" style="40"/>
    <col min="3848" max="3848" width="7.42578125" style="40" customWidth="1"/>
    <col min="3849" max="3849" width="9.28515625" style="40" customWidth="1"/>
    <col min="3850" max="3850" width="7.85546875" style="40" customWidth="1"/>
    <col min="3851" max="3851" width="6.85546875" style="40" customWidth="1"/>
    <col min="3852" max="3852" width="14.42578125" style="40" customWidth="1"/>
    <col min="3853" max="3853" width="5.5703125" style="40" customWidth="1"/>
    <col min="3854" max="3854" width="9.28515625" style="40" customWidth="1"/>
    <col min="3855" max="3855" width="7" style="40" customWidth="1"/>
    <col min="3856" max="3856" width="4.140625" style="40" customWidth="1"/>
    <col min="3857" max="4096" width="9.140625" style="40"/>
    <col min="4097" max="4097" width="6.28515625" style="40" customWidth="1"/>
    <col min="4098" max="4098" width="6.85546875" style="40" customWidth="1"/>
    <col min="4099" max="4099" width="8" style="40" customWidth="1"/>
    <col min="4100" max="4100" width="6.5703125" style="40" customWidth="1"/>
    <col min="4101" max="4101" width="8.85546875" style="40" customWidth="1"/>
    <col min="4102" max="4103" width="9.140625" style="40"/>
    <col min="4104" max="4104" width="7.42578125" style="40" customWidth="1"/>
    <col min="4105" max="4105" width="9.28515625" style="40" customWidth="1"/>
    <col min="4106" max="4106" width="7.85546875" style="40" customWidth="1"/>
    <col min="4107" max="4107" width="6.85546875" style="40" customWidth="1"/>
    <col min="4108" max="4108" width="14.42578125" style="40" customWidth="1"/>
    <col min="4109" max="4109" width="5.5703125" style="40" customWidth="1"/>
    <col min="4110" max="4110" width="9.28515625" style="40" customWidth="1"/>
    <col min="4111" max="4111" width="7" style="40" customWidth="1"/>
    <col min="4112" max="4112" width="4.140625" style="40" customWidth="1"/>
    <col min="4113" max="4352" width="9.140625" style="40"/>
    <col min="4353" max="4353" width="6.28515625" style="40" customWidth="1"/>
    <col min="4354" max="4354" width="6.85546875" style="40" customWidth="1"/>
    <col min="4355" max="4355" width="8" style="40" customWidth="1"/>
    <col min="4356" max="4356" width="6.5703125" style="40" customWidth="1"/>
    <col min="4357" max="4357" width="8.85546875" style="40" customWidth="1"/>
    <col min="4358" max="4359" width="9.140625" style="40"/>
    <col min="4360" max="4360" width="7.42578125" style="40" customWidth="1"/>
    <col min="4361" max="4361" width="9.28515625" style="40" customWidth="1"/>
    <col min="4362" max="4362" width="7.85546875" style="40" customWidth="1"/>
    <col min="4363" max="4363" width="6.85546875" style="40" customWidth="1"/>
    <col min="4364" max="4364" width="14.42578125" style="40" customWidth="1"/>
    <col min="4365" max="4365" width="5.5703125" style="40" customWidth="1"/>
    <col min="4366" max="4366" width="9.28515625" style="40" customWidth="1"/>
    <col min="4367" max="4367" width="7" style="40" customWidth="1"/>
    <col min="4368" max="4368" width="4.140625" style="40" customWidth="1"/>
    <col min="4369" max="4608" width="9.140625" style="40"/>
    <col min="4609" max="4609" width="6.28515625" style="40" customWidth="1"/>
    <col min="4610" max="4610" width="6.85546875" style="40" customWidth="1"/>
    <col min="4611" max="4611" width="8" style="40" customWidth="1"/>
    <col min="4612" max="4612" width="6.5703125" style="40" customWidth="1"/>
    <col min="4613" max="4613" width="8.85546875" style="40" customWidth="1"/>
    <col min="4614" max="4615" width="9.140625" style="40"/>
    <col min="4616" max="4616" width="7.42578125" style="40" customWidth="1"/>
    <col min="4617" max="4617" width="9.28515625" style="40" customWidth="1"/>
    <col min="4618" max="4618" width="7.85546875" style="40" customWidth="1"/>
    <col min="4619" max="4619" width="6.85546875" style="40" customWidth="1"/>
    <col min="4620" max="4620" width="14.42578125" style="40" customWidth="1"/>
    <col min="4621" max="4621" width="5.5703125" style="40" customWidth="1"/>
    <col min="4622" max="4622" width="9.28515625" style="40" customWidth="1"/>
    <col min="4623" max="4623" width="7" style="40" customWidth="1"/>
    <col min="4624" max="4624" width="4.140625" style="40" customWidth="1"/>
    <col min="4625" max="4864" width="9.140625" style="40"/>
    <col min="4865" max="4865" width="6.28515625" style="40" customWidth="1"/>
    <col min="4866" max="4866" width="6.85546875" style="40" customWidth="1"/>
    <col min="4867" max="4867" width="8" style="40" customWidth="1"/>
    <col min="4868" max="4868" width="6.5703125" style="40" customWidth="1"/>
    <col min="4869" max="4869" width="8.85546875" style="40" customWidth="1"/>
    <col min="4870" max="4871" width="9.140625" style="40"/>
    <col min="4872" max="4872" width="7.42578125" style="40" customWidth="1"/>
    <col min="4873" max="4873" width="9.28515625" style="40" customWidth="1"/>
    <col min="4874" max="4874" width="7.85546875" style="40" customWidth="1"/>
    <col min="4875" max="4875" width="6.85546875" style="40" customWidth="1"/>
    <col min="4876" max="4876" width="14.42578125" style="40" customWidth="1"/>
    <col min="4877" max="4877" width="5.5703125" style="40" customWidth="1"/>
    <col min="4878" max="4878" width="9.28515625" style="40" customWidth="1"/>
    <col min="4879" max="4879" width="7" style="40" customWidth="1"/>
    <col min="4880" max="4880" width="4.140625" style="40" customWidth="1"/>
    <col min="4881" max="5120" width="9.140625" style="40"/>
    <col min="5121" max="5121" width="6.28515625" style="40" customWidth="1"/>
    <col min="5122" max="5122" width="6.85546875" style="40" customWidth="1"/>
    <col min="5123" max="5123" width="8" style="40" customWidth="1"/>
    <col min="5124" max="5124" width="6.5703125" style="40" customWidth="1"/>
    <col min="5125" max="5125" width="8.85546875" style="40" customWidth="1"/>
    <col min="5126" max="5127" width="9.140625" style="40"/>
    <col min="5128" max="5128" width="7.42578125" style="40" customWidth="1"/>
    <col min="5129" max="5129" width="9.28515625" style="40" customWidth="1"/>
    <col min="5130" max="5130" width="7.85546875" style="40" customWidth="1"/>
    <col min="5131" max="5131" width="6.85546875" style="40" customWidth="1"/>
    <col min="5132" max="5132" width="14.42578125" style="40" customWidth="1"/>
    <col min="5133" max="5133" width="5.5703125" style="40" customWidth="1"/>
    <col min="5134" max="5134" width="9.28515625" style="40" customWidth="1"/>
    <col min="5135" max="5135" width="7" style="40" customWidth="1"/>
    <col min="5136" max="5136" width="4.140625" style="40" customWidth="1"/>
    <col min="5137" max="5376" width="9.140625" style="40"/>
    <col min="5377" max="5377" width="6.28515625" style="40" customWidth="1"/>
    <col min="5378" max="5378" width="6.85546875" style="40" customWidth="1"/>
    <col min="5379" max="5379" width="8" style="40" customWidth="1"/>
    <col min="5380" max="5380" width="6.5703125" style="40" customWidth="1"/>
    <col min="5381" max="5381" width="8.85546875" style="40" customWidth="1"/>
    <col min="5382" max="5383" width="9.140625" style="40"/>
    <col min="5384" max="5384" width="7.42578125" style="40" customWidth="1"/>
    <col min="5385" max="5385" width="9.28515625" style="40" customWidth="1"/>
    <col min="5386" max="5386" width="7.85546875" style="40" customWidth="1"/>
    <col min="5387" max="5387" width="6.85546875" style="40" customWidth="1"/>
    <col min="5388" max="5388" width="14.42578125" style="40" customWidth="1"/>
    <col min="5389" max="5389" width="5.5703125" style="40" customWidth="1"/>
    <col min="5390" max="5390" width="9.28515625" style="40" customWidth="1"/>
    <col min="5391" max="5391" width="7" style="40" customWidth="1"/>
    <col min="5392" max="5392" width="4.140625" style="40" customWidth="1"/>
    <col min="5393" max="5632" width="9.140625" style="40"/>
    <col min="5633" max="5633" width="6.28515625" style="40" customWidth="1"/>
    <col min="5634" max="5634" width="6.85546875" style="40" customWidth="1"/>
    <col min="5635" max="5635" width="8" style="40" customWidth="1"/>
    <col min="5636" max="5636" width="6.5703125" style="40" customWidth="1"/>
    <col min="5637" max="5637" width="8.85546875" style="40" customWidth="1"/>
    <col min="5638" max="5639" width="9.140625" style="40"/>
    <col min="5640" max="5640" width="7.42578125" style="40" customWidth="1"/>
    <col min="5641" max="5641" width="9.28515625" style="40" customWidth="1"/>
    <col min="5642" max="5642" width="7.85546875" style="40" customWidth="1"/>
    <col min="5643" max="5643" width="6.85546875" style="40" customWidth="1"/>
    <col min="5644" max="5644" width="14.42578125" style="40" customWidth="1"/>
    <col min="5645" max="5645" width="5.5703125" style="40" customWidth="1"/>
    <col min="5646" max="5646" width="9.28515625" style="40" customWidth="1"/>
    <col min="5647" max="5647" width="7" style="40" customWidth="1"/>
    <col min="5648" max="5648" width="4.140625" style="40" customWidth="1"/>
    <col min="5649" max="5888" width="9.140625" style="40"/>
    <col min="5889" max="5889" width="6.28515625" style="40" customWidth="1"/>
    <col min="5890" max="5890" width="6.85546875" style="40" customWidth="1"/>
    <col min="5891" max="5891" width="8" style="40" customWidth="1"/>
    <col min="5892" max="5892" width="6.5703125" style="40" customWidth="1"/>
    <col min="5893" max="5893" width="8.85546875" style="40" customWidth="1"/>
    <col min="5894" max="5895" width="9.140625" style="40"/>
    <col min="5896" max="5896" width="7.42578125" style="40" customWidth="1"/>
    <col min="5897" max="5897" width="9.28515625" style="40" customWidth="1"/>
    <col min="5898" max="5898" width="7.85546875" style="40" customWidth="1"/>
    <col min="5899" max="5899" width="6.85546875" style="40" customWidth="1"/>
    <col min="5900" max="5900" width="14.42578125" style="40" customWidth="1"/>
    <col min="5901" max="5901" width="5.5703125" style="40" customWidth="1"/>
    <col min="5902" max="5902" width="9.28515625" style="40" customWidth="1"/>
    <col min="5903" max="5903" width="7" style="40" customWidth="1"/>
    <col min="5904" max="5904" width="4.140625" style="40" customWidth="1"/>
    <col min="5905" max="6144" width="9.140625" style="40"/>
    <col min="6145" max="6145" width="6.28515625" style="40" customWidth="1"/>
    <col min="6146" max="6146" width="6.85546875" style="40" customWidth="1"/>
    <col min="6147" max="6147" width="8" style="40" customWidth="1"/>
    <col min="6148" max="6148" width="6.5703125" style="40" customWidth="1"/>
    <col min="6149" max="6149" width="8.85546875" style="40" customWidth="1"/>
    <col min="6150" max="6151" width="9.140625" style="40"/>
    <col min="6152" max="6152" width="7.42578125" style="40" customWidth="1"/>
    <col min="6153" max="6153" width="9.28515625" style="40" customWidth="1"/>
    <col min="6154" max="6154" width="7.85546875" style="40" customWidth="1"/>
    <col min="6155" max="6155" width="6.85546875" style="40" customWidth="1"/>
    <col min="6156" max="6156" width="14.42578125" style="40" customWidth="1"/>
    <col min="6157" max="6157" width="5.5703125" style="40" customWidth="1"/>
    <col min="6158" max="6158" width="9.28515625" style="40" customWidth="1"/>
    <col min="6159" max="6159" width="7" style="40" customWidth="1"/>
    <col min="6160" max="6160" width="4.140625" style="40" customWidth="1"/>
    <col min="6161" max="6400" width="9.140625" style="40"/>
    <col min="6401" max="6401" width="6.28515625" style="40" customWidth="1"/>
    <col min="6402" max="6402" width="6.85546875" style="40" customWidth="1"/>
    <col min="6403" max="6403" width="8" style="40" customWidth="1"/>
    <col min="6404" max="6404" width="6.5703125" style="40" customWidth="1"/>
    <col min="6405" max="6405" width="8.85546875" style="40" customWidth="1"/>
    <col min="6406" max="6407" width="9.140625" style="40"/>
    <col min="6408" max="6408" width="7.42578125" style="40" customWidth="1"/>
    <col min="6409" max="6409" width="9.28515625" style="40" customWidth="1"/>
    <col min="6410" max="6410" width="7.85546875" style="40" customWidth="1"/>
    <col min="6411" max="6411" width="6.85546875" style="40" customWidth="1"/>
    <col min="6412" max="6412" width="14.42578125" style="40" customWidth="1"/>
    <col min="6413" max="6413" width="5.5703125" style="40" customWidth="1"/>
    <col min="6414" max="6414" width="9.28515625" style="40" customWidth="1"/>
    <col min="6415" max="6415" width="7" style="40" customWidth="1"/>
    <col min="6416" max="6416" width="4.140625" style="40" customWidth="1"/>
    <col min="6417" max="6656" width="9.140625" style="40"/>
    <col min="6657" max="6657" width="6.28515625" style="40" customWidth="1"/>
    <col min="6658" max="6658" width="6.85546875" style="40" customWidth="1"/>
    <col min="6659" max="6659" width="8" style="40" customWidth="1"/>
    <col min="6660" max="6660" width="6.5703125" style="40" customWidth="1"/>
    <col min="6661" max="6661" width="8.85546875" style="40" customWidth="1"/>
    <col min="6662" max="6663" width="9.140625" style="40"/>
    <col min="6664" max="6664" width="7.42578125" style="40" customWidth="1"/>
    <col min="6665" max="6665" width="9.28515625" style="40" customWidth="1"/>
    <col min="6666" max="6666" width="7.85546875" style="40" customWidth="1"/>
    <col min="6667" max="6667" width="6.85546875" style="40" customWidth="1"/>
    <col min="6668" max="6668" width="14.42578125" style="40" customWidth="1"/>
    <col min="6669" max="6669" width="5.5703125" style="40" customWidth="1"/>
    <col min="6670" max="6670" width="9.28515625" style="40" customWidth="1"/>
    <col min="6671" max="6671" width="7" style="40" customWidth="1"/>
    <col min="6672" max="6672" width="4.140625" style="40" customWidth="1"/>
    <col min="6673" max="6912" width="9.140625" style="40"/>
    <col min="6913" max="6913" width="6.28515625" style="40" customWidth="1"/>
    <col min="6914" max="6914" width="6.85546875" style="40" customWidth="1"/>
    <col min="6915" max="6915" width="8" style="40" customWidth="1"/>
    <col min="6916" max="6916" width="6.5703125" style="40" customWidth="1"/>
    <col min="6917" max="6917" width="8.85546875" style="40" customWidth="1"/>
    <col min="6918" max="6919" width="9.140625" style="40"/>
    <col min="6920" max="6920" width="7.42578125" style="40" customWidth="1"/>
    <col min="6921" max="6921" width="9.28515625" style="40" customWidth="1"/>
    <col min="6922" max="6922" width="7.85546875" style="40" customWidth="1"/>
    <col min="6923" max="6923" width="6.85546875" style="40" customWidth="1"/>
    <col min="6924" max="6924" width="14.42578125" style="40" customWidth="1"/>
    <col min="6925" max="6925" width="5.5703125" style="40" customWidth="1"/>
    <col min="6926" max="6926" width="9.28515625" style="40" customWidth="1"/>
    <col min="6927" max="6927" width="7" style="40" customWidth="1"/>
    <col min="6928" max="6928" width="4.140625" style="40" customWidth="1"/>
    <col min="6929" max="7168" width="9.140625" style="40"/>
    <col min="7169" max="7169" width="6.28515625" style="40" customWidth="1"/>
    <col min="7170" max="7170" width="6.85546875" style="40" customWidth="1"/>
    <col min="7171" max="7171" width="8" style="40" customWidth="1"/>
    <col min="7172" max="7172" width="6.5703125" style="40" customWidth="1"/>
    <col min="7173" max="7173" width="8.85546875" style="40" customWidth="1"/>
    <col min="7174" max="7175" width="9.140625" style="40"/>
    <col min="7176" max="7176" width="7.42578125" style="40" customWidth="1"/>
    <col min="7177" max="7177" width="9.28515625" style="40" customWidth="1"/>
    <col min="7178" max="7178" width="7.85546875" style="40" customWidth="1"/>
    <col min="7179" max="7179" width="6.85546875" style="40" customWidth="1"/>
    <col min="7180" max="7180" width="14.42578125" style="40" customWidth="1"/>
    <col min="7181" max="7181" width="5.5703125" style="40" customWidth="1"/>
    <col min="7182" max="7182" width="9.28515625" style="40" customWidth="1"/>
    <col min="7183" max="7183" width="7" style="40" customWidth="1"/>
    <col min="7184" max="7184" width="4.140625" style="40" customWidth="1"/>
    <col min="7185" max="7424" width="9.140625" style="40"/>
    <col min="7425" max="7425" width="6.28515625" style="40" customWidth="1"/>
    <col min="7426" max="7426" width="6.85546875" style="40" customWidth="1"/>
    <col min="7427" max="7427" width="8" style="40" customWidth="1"/>
    <col min="7428" max="7428" width="6.5703125" style="40" customWidth="1"/>
    <col min="7429" max="7429" width="8.85546875" style="40" customWidth="1"/>
    <col min="7430" max="7431" width="9.140625" style="40"/>
    <col min="7432" max="7432" width="7.42578125" style="40" customWidth="1"/>
    <col min="7433" max="7433" width="9.28515625" style="40" customWidth="1"/>
    <col min="7434" max="7434" width="7.85546875" style="40" customWidth="1"/>
    <col min="7435" max="7435" width="6.85546875" style="40" customWidth="1"/>
    <col min="7436" max="7436" width="14.42578125" style="40" customWidth="1"/>
    <col min="7437" max="7437" width="5.5703125" style="40" customWidth="1"/>
    <col min="7438" max="7438" width="9.28515625" style="40" customWidth="1"/>
    <col min="7439" max="7439" width="7" style="40" customWidth="1"/>
    <col min="7440" max="7440" width="4.140625" style="40" customWidth="1"/>
    <col min="7441" max="7680" width="9.140625" style="40"/>
    <col min="7681" max="7681" width="6.28515625" style="40" customWidth="1"/>
    <col min="7682" max="7682" width="6.85546875" style="40" customWidth="1"/>
    <col min="7683" max="7683" width="8" style="40" customWidth="1"/>
    <col min="7684" max="7684" width="6.5703125" style="40" customWidth="1"/>
    <col min="7685" max="7685" width="8.85546875" style="40" customWidth="1"/>
    <col min="7686" max="7687" width="9.140625" style="40"/>
    <col min="7688" max="7688" width="7.42578125" style="40" customWidth="1"/>
    <col min="7689" max="7689" width="9.28515625" style="40" customWidth="1"/>
    <col min="7690" max="7690" width="7.85546875" style="40" customWidth="1"/>
    <col min="7691" max="7691" width="6.85546875" style="40" customWidth="1"/>
    <col min="7692" max="7692" width="14.42578125" style="40" customWidth="1"/>
    <col min="7693" max="7693" width="5.5703125" style="40" customWidth="1"/>
    <col min="7694" max="7694" width="9.28515625" style="40" customWidth="1"/>
    <col min="7695" max="7695" width="7" style="40" customWidth="1"/>
    <col min="7696" max="7696" width="4.140625" style="40" customWidth="1"/>
    <col min="7697" max="7936" width="9.140625" style="40"/>
    <col min="7937" max="7937" width="6.28515625" style="40" customWidth="1"/>
    <col min="7938" max="7938" width="6.85546875" style="40" customWidth="1"/>
    <col min="7939" max="7939" width="8" style="40" customWidth="1"/>
    <col min="7940" max="7940" width="6.5703125" style="40" customWidth="1"/>
    <col min="7941" max="7941" width="8.85546875" style="40" customWidth="1"/>
    <col min="7942" max="7943" width="9.140625" style="40"/>
    <col min="7944" max="7944" width="7.42578125" style="40" customWidth="1"/>
    <col min="7945" max="7945" width="9.28515625" style="40" customWidth="1"/>
    <col min="7946" max="7946" width="7.85546875" style="40" customWidth="1"/>
    <col min="7947" max="7947" width="6.85546875" style="40" customWidth="1"/>
    <col min="7948" max="7948" width="14.42578125" style="40" customWidth="1"/>
    <col min="7949" max="7949" width="5.5703125" style="40" customWidth="1"/>
    <col min="7950" max="7950" width="9.28515625" style="40" customWidth="1"/>
    <col min="7951" max="7951" width="7" style="40" customWidth="1"/>
    <col min="7952" max="7952" width="4.140625" style="40" customWidth="1"/>
    <col min="7953" max="8192" width="9.140625" style="40"/>
    <col min="8193" max="8193" width="6.28515625" style="40" customWidth="1"/>
    <col min="8194" max="8194" width="6.85546875" style="40" customWidth="1"/>
    <col min="8195" max="8195" width="8" style="40" customWidth="1"/>
    <col min="8196" max="8196" width="6.5703125" style="40" customWidth="1"/>
    <col min="8197" max="8197" width="8.85546875" style="40" customWidth="1"/>
    <col min="8198" max="8199" width="9.140625" style="40"/>
    <col min="8200" max="8200" width="7.42578125" style="40" customWidth="1"/>
    <col min="8201" max="8201" width="9.28515625" style="40" customWidth="1"/>
    <col min="8202" max="8202" width="7.85546875" style="40" customWidth="1"/>
    <col min="8203" max="8203" width="6.85546875" style="40" customWidth="1"/>
    <col min="8204" max="8204" width="14.42578125" style="40" customWidth="1"/>
    <col min="8205" max="8205" width="5.5703125" style="40" customWidth="1"/>
    <col min="8206" max="8206" width="9.28515625" style="40" customWidth="1"/>
    <col min="8207" max="8207" width="7" style="40" customWidth="1"/>
    <col min="8208" max="8208" width="4.140625" style="40" customWidth="1"/>
    <col min="8209" max="8448" width="9.140625" style="40"/>
    <col min="8449" max="8449" width="6.28515625" style="40" customWidth="1"/>
    <col min="8450" max="8450" width="6.85546875" style="40" customWidth="1"/>
    <col min="8451" max="8451" width="8" style="40" customWidth="1"/>
    <col min="8452" max="8452" width="6.5703125" style="40" customWidth="1"/>
    <col min="8453" max="8453" width="8.85546875" style="40" customWidth="1"/>
    <col min="8454" max="8455" width="9.140625" style="40"/>
    <col min="8456" max="8456" width="7.42578125" style="40" customWidth="1"/>
    <col min="8457" max="8457" width="9.28515625" style="40" customWidth="1"/>
    <col min="8458" max="8458" width="7.85546875" style="40" customWidth="1"/>
    <col min="8459" max="8459" width="6.85546875" style="40" customWidth="1"/>
    <col min="8460" max="8460" width="14.42578125" style="40" customWidth="1"/>
    <col min="8461" max="8461" width="5.5703125" style="40" customWidth="1"/>
    <col min="8462" max="8462" width="9.28515625" style="40" customWidth="1"/>
    <col min="8463" max="8463" width="7" style="40" customWidth="1"/>
    <col min="8464" max="8464" width="4.140625" style="40" customWidth="1"/>
    <col min="8465" max="8704" width="9.140625" style="40"/>
    <col min="8705" max="8705" width="6.28515625" style="40" customWidth="1"/>
    <col min="8706" max="8706" width="6.85546875" style="40" customWidth="1"/>
    <col min="8707" max="8707" width="8" style="40" customWidth="1"/>
    <col min="8708" max="8708" width="6.5703125" style="40" customWidth="1"/>
    <col min="8709" max="8709" width="8.85546875" style="40" customWidth="1"/>
    <col min="8710" max="8711" width="9.140625" style="40"/>
    <col min="8712" max="8712" width="7.42578125" style="40" customWidth="1"/>
    <col min="8713" max="8713" width="9.28515625" style="40" customWidth="1"/>
    <col min="8714" max="8714" width="7.85546875" style="40" customWidth="1"/>
    <col min="8715" max="8715" width="6.85546875" style="40" customWidth="1"/>
    <col min="8716" max="8716" width="14.42578125" style="40" customWidth="1"/>
    <col min="8717" max="8717" width="5.5703125" style="40" customWidth="1"/>
    <col min="8718" max="8718" width="9.28515625" style="40" customWidth="1"/>
    <col min="8719" max="8719" width="7" style="40" customWidth="1"/>
    <col min="8720" max="8720" width="4.140625" style="40" customWidth="1"/>
    <col min="8721" max="8960" width="9.140625" style="40"/>
    <col min="8961" max="8961" width="6.28515625" style="40" customWidth="1"/>
    <col min="8962" max="8962" width="6.85546875" style="40" customWidth="1"/>
    <col min="8963" max="8963" width="8" style="40" customWidth="1"/>
    <col min="8964" max="8964" width="6.5703125" style="40" customWidth="1"/>
    <col min="8965" max="8965" width="8.85546875" style="40" customWidth="1"/>
    <col min="8966" max="8967" width="9.140625" style="40"/>
    <col min="8968" max="8968" width="7.42578125" style="40" customWidth="1"/>
    <col min="8969" max="8969" width="9.28515625" style="40" customWidth="1"/>
    <col min="8970" max="8970" width="7.85546875" style="40" customWidth="1"/>
    <col min="8971" max="8971" width="6.85546875" style="40" customWidth="1"/>
    <col min="8972" max="8972" width="14.42578125" style="40" customWidth="1"/>
    <col min="8973" max="8973" width="5.5703125" style="40" customWidth="1"/>
    <col min="8974" max="8974" width="9.28515625" style="40" customWidth="1"/>
    <col min="8975" max="8975" width="7" style="40" customWidth="1"/>
    <col min="8976" max="8976" width="4.140625" style="40" customWidth="1"/>
    <col min="8977" max="9216" width="9.140625" style="40"/>
    <col min="9217" max="9217" width="6.28515625" style="40" customWidth="1"/>
    <col min="9218" max="9218" width="6.85546875" style="40" customWidth="1"/>
    <col min="9219" max="9219" width="8" style="40" customWidth="1"/>
    <col min="9220" max="9220" width="6.5703125" style="40" customWidth="1"/>
    <col min="9221" max="9221" width="8.85546875" style="40" customWidth="1"/>
    <col min="9222" max="9223" width="9.140625" style="40"/>
    <col min="9224" max="9224" width="7.42578125" style="40" customWidth="1"/>
    <col min="9225" max="9225" width="9.28515625" style="40" customWidth="1"/>
    <col min="9226" max="9226" width="7.85546875" style="40" customWidth="1"/>
    <col min="9227" max="9227" width="6.85546875" style="40" customWidth="1"/>
    <col min="9228" max="9228" width="14.42578125" style="40" customWidth="1"/>
    <col min="9229" max="9229" width="5.5703125" style="40" customWidth="1"/>
    <col min="9230" max="9230" width="9.28515625" style="40" customWidth="1"/>
    <col min="9231" max="9231" width="7" style="40" customWidth="1"/>
    <col min="9232" max="9232" width="4.140625" style="40" customWidth="1"/>
    <col min="9233" max="9472" width="9.140625" style="40"/>
    <col min="9473" max="9473" width="6.28515625" style="40" customWidth="1"/>
    <col min="9474" max="9474" width="6.85546875" style="40" customWidth="1"/>
    <col min="9475" max="9475" width="8" style="40" customWidth="1"/>
    <col min="9476" max="9476" width="6.5703125" style="40" customWidth="1"/>
    <col min="9477" max="9477" width="8.85546875" style="40" customWidth="1"/>
    <col min="9478" max="9479" width="9.140625" style="40"/>
    <col min="9480" max="9480" width="7.42578125" style="40" customWidth="1"/>
    <col min="9481" max="9481" width="9.28515625" style="40" customWidth="1"/>
    <col min="9482" max="9482" width="7.85546875" style="40" customWidth="1"/>
    <col min="9483" max="9483" width="6.85546875" style="40" customWidth="1"/>
    <col min="9484" max="9484" width="14.42578125" style="40" customWidth="1"/>
    <col min="9485" max="9485" width="5.5703125" style="40" customWidth="1"/>
    <col min="9486" max="9486" width="9.28515625" style="40" customWidth="1"/>
    <col min="9487" max="9487" width="7" style="40" customWidth="1"/>
    <col min="9488" max="9488" width="4.140625" style="40" customWidth="1"/>
    <col min="9489" max="9728" width="9.140625" style="40"/>
    <col min="9729" max="9729" width="6.28515625" style="40" customWidth="1"/>
    <col min="9730" max="9730" width="6.85546875" style="40" customWidth="1"/>
    <col min="9731" max="9731" width="8" style="40" customWidth="1"/>
    <col min="9732" max="9732" width="6.5703125" style="40" customWidth="1"/>
    <col min="9733" max="9733" width="8.85546875" style="40" customWidth="1"/>
    <col min="9734" max="9735" width="9.140625" style="40"/>
    <col min="9736" max="9736" width="7.42578125" style="40" customWidth="1"/>
    <col min="9737" max="9737" width="9.28515625" style="40" customWidth="1"/>
    <col min="9738" max="9738" width="7.85546875" style="40" customWidth="1"/>
    <col min="9739" max="9739" width="6.85546875" style="40" customWidth="1"/>
    <col min="9740" max="9740" width="14.42578125" style="40" customWidth="1"/>
    <col min="9741" max="9741" width="5.5703125" style="40" customWidth="1"/>
    <col min="9742" max="9742" width="9.28515625" style="40" customWidth="1"/>
    <col min="9743" max="9743" width="7" style="40" customWidth="1"/>
    <col min="9744" max="9744" width="4.140625" style="40" customWidth="1"/>
    <col min="9745" max="9984" width="9.140625" style="40"/>
    <col min="9985" max="9985" width="6.28515625" style="40" customWidth="1"/>
    <col min="9986" max="9986" width="6.85546875" style="40" customWidth="1"/>
    <col min="9987" max="9987" width="8" style="40" customWidth="1"/>
    <col min="9988" max="9988" width="6.5703125" style="40" customWidth="1"/>
    <col min="9989" max="9989" width="8.85546875" style="40" customWidth="1"/>
    <col min="9990" max="9991" width="9.140625" style="40"/>
    <col min="9992" max="9992" width="7.42578125" style="40" customWidth="1"/>
    <col min="9993" max="9993" width="9.28515625" style="40" customWidth="1"/>
    <col min="9994" max="9994" width="7.85546875" style="40" customWidth="1"/>
    <col min="9995" max="9995" width="6.85546875" style="40" customWidth="1"/>
    <col min="9996" max="9996" width="14.42578125" style="40" customWidth="1"/>
    <col min="9997" max="9997" width="5.5703125" style="40" customWidth="1"/>
    <col min="9998" max="9998" width="9.28515625" style="40" customWidth="1"/>
    <col min="9999" max="9999" width="7" style="40" customWidth="1"/>
    <col min="10000" max="10000" width="4.140625" style="40" customWidth="1"/>
    <col min="10001" max="10240" width="9.140625" style="40"/>
    <col min="10241" max="10241" width="6.28515625" style="40" customWidth="1"/>
    <col min="10242" max="10242" width="6.85546875" style="40" customWidth="1"/>
    <col min="10243" max="10243" width="8" style="40" customWidth="1"/>
    <col min="10244" max="10244" width="6.5703125" style="40" customWidth="1"/>
    <col min="10245" max="10245" width="8.85546875" style="40" customWidth="1"/>
    <col min="10246" max="10247" width="9.140625" style="40"/>
    <col min="10248" max="10248" width="7.42578125" style="40" customWidth="1"/>
    <col min="10249" max="10249" width="9.28515625" style="40" customWidth="1"/>
    <col min="10250" max="10250" width="7.85546875" style="40" customWidth="1"/>
    <col min="10251" max="10251" width="6.85546875" style="40" customWidth="1"/>
    <col min="10252" max="10252" width="14.42578125" style="40" customWidth="1"/>
    <col min="10253" max="10253" width="5.5703125" style="40" customWidth="1"/>
    <col min="10254" max="10254" width="9.28515625" style="40" customWidth="1"/>
    <col min="10255" max="10255" width="7" style="40" customWidth="1"/>
    <col min="10256" max="10256" width="4.140625" style="40" customWidth="1"/>
    <col min="10257" max="10496" width="9.140625" style="40"/>
    <col min="10497" max="10497" width="6.28515625" style="40" customWidth="1"/>
    <col min="10498" max="10498" width="6.85546875" style="40" customWidth="1"/>
    <col min="10499" max="10499" width="8" style="40" customWidth="1"/>
    <col min="10500" max="10500" width="6.5703125" style="40" customWidth="1"/>
    <col min="10501" max="10501" width="8.85546875" style="40" customWidth="1"/>
    <col min="10502" max="10503" width="9.140625" style="40"/>
    <col min="10504" max="10504" width="7.42578125" style="40" customWidth="1"/>
    <col min="10505" max="10505" width="9.28515625" style="40" customWidth="1"/>
    <col min="10506" max="10506" width="7.85546875" style="40" customWidth="1"/>
    <col min="10507" max="10507" width="6.85546875" style="40" customWidth="1"/>
    <col min="10508" max="10508" width="14.42578125" style="40" customWidth="1"/>
    <col min="10509" max="10509" width="5.5703125" style="40" customWidth="1"/>
    <col min="10510" max="10510" width="9.28515625" style="40" customWidth="1"/>
    <col min="10511" max="10511" width="7" style="40" customWidth="1"/>
    <col min="10512" max="10512" width="4.140625" style="40" customWidth="1"/>
    <col min="10513" max="10752" width="9.140625" style="40"/>
    <col min="10753" max="10753" width="6.28515625" style="40" customWidth="1"/>
    <col min="10754" max="10754" width="6.85546875" style="40" customWidth="1"/>
    <col min="10755" max="10755" width="8" style="40" customWidth="1"/>
    <col min="10756" max="10756" width="6.5703125" style="40" customWidth="1"/>
    <col min="10757" max="10757" width="8.85546875" style="40" customWidth="1"/>
    <col min="10758" max="10759" width="9.140625" style="40"/>
    <col min="10760" max="10760" width="7.42578125" style="40" customWidth="1"/>
    <col min="10761" max="10761" width="9.28515625" style="40" customWidth="1"/>
    <col min="10762" max="10762" width="7.85546875" style="40" customWidth="1"/>
    <col min="10763" max="10763" width="6.85546875" style="40" customWidth="1"/>
    <col min="10764" max="10764" width="14.42578125" style="40" customWidth="1"/>
    <col min="10765" max="10765" width="5.5703125" style="40" customWidth="1"/>
    <col min="10766" max="10766" width="9.28515625" style="40" customWidth="1"/>
    <col min="10767" max="10767" width="7" style="40" customWidth="1"/>
    <col min="10768" max="10768" width="4.140625" style="40" customWidth="1"/>
    <col min="10769" max="11008" width="9.140625" style="40"/>
    <col min="11009" max="11009" width="6.28515625" style="40" customWidth="1"/>
    <col min="11010" max="11010" width="6.85546875" style="40" customWidth="1"/>
    <col min="11011" max="11011" width="8" style="40" customWidth="1"/>
    <col min="11012" max="11012" width="6.5703125" style="40" customWidth="1"/>
    <col min="11013" max="11013" width="8.85546875" style="40" customWidth="1"/>
    <col min="11014" max="11015" width="9.140625" style="40"/>
    <col min="11016" max="11016" width="7.42578125" style="40" customWidth="1"/>
    <col min="11017" max="11017" width="9.28515625" style="40" customWidth="1"/>
    <col min="11018" max="11018" width="7.85546875" style="40" customWidth="1"/>
    <col min="11019" max="11019" width="6.85546875" style="40" customWidth="1"/>
    <col min="11020" max="11020" width="14.42578125" style="40" customWidth="1"/>
    <col min="11021" max="11021" width="5.5703125" style="40" customWidth="1"/>
    <col min="11022" max="11022" width="9.28515625" style="40" customWidth="1"/>
    <col min="11023" max="11023" width="7" style="40" customWidth="1"/>
    <col min="11024" max="11024" width="4.140625" style="40" customWidth="1"/>
    <col min="11025" max="11264" width="9.140625" style="40"/>
    <col min="11265" max="11265" width="6.28515625" style="40" customWidth="1"/>
    <col min="11266" max="11266" width="6.85546875" style="40" customWidth="1"/>
    <col min="11267" max="11267" width="8" style="40" customWidth="1"/>
    <col min="11268" max="11268" width="6.5703125" style="40" customWidth="1"/>
    <col min="11269" max="11269" width="8.85546875" style="40" customWidth="1"/>
    <col min="11270" max="11271" width="9.140625" style="40"/>
    <col min="11272" max="11272" width="7.42578125" style="40" customWidth="1"/>
    <col min="11273" max="11273" width="9.28515625" style="40" customWidth="1"/>
    <col min="11274" max="11274" width="7.85546875" style="40" customWidth="1"/>
    <col min="11275" max="11275" width="6.85546875" style="40" customWidth="1"/>
    <col min="11276" max="11276" width="14.42578125" style="40" customWidth="1"/>
    <col min="11277" max="11277" width="5.5703125" style="40" customWidth="1"/>
    <col min="11278" max="11278" width="9.28515625" style="40" customWidth="1"/>
    <col min="11279" max="11279" width="7" style="40" customWidth="1"/>
    <col min="11280" max="11280" width="4.140625" style="40" customWidth="1"/>
    <col min="11281" max="11520" width="9.140625" style="40"/>
    <col min="11521" max="11521" width="6.28515625" style="40" customWidth="1"/>
    <col min="11522" max="11522" width="6.85546875" style="40" customWidth="1"/>
    <col min="11523" max="11523" width="8" style="40" customWidth="1"/>
    <col min="11524" max="11524" width="6.5703125" style="40" customWidth="1"/>
    <col min="11525" max="11525" width="8.85546875" style="40" customWidth="1"/>
    <col min="11526" max="11527" width="9.140625" style="40"/>
    <col min="11528" max="11528" width="7.42578125" style="40" customWidth="1"/>
    <col min="11529" max="11529" width="9.28515625" style="40" customWidth="1"/>
    <col min="11530" max="11530" width="7.85546875" style="40" customWidth="1"/>
    <col min="11531" max="11531" width="6.85546875" style="40" customWidth="1"/>
    <col min="11532" max="11532" width="14.42578125" style="40" customWidth="1"/>
    <col min="11533" max="11533" width="5.5703125" style="40" customWidth="1"/>
    <col min="11534" max="11534" width="9.28515625" style="40" customWidth="1"/>
    <col min="11535" max="11535" width="7" style="40" customWidth="1"/>
    <col min="11536" max="11536" width="4.140625" style="40" customWidth="1"/>
    <col min="11537" max="11776" width="9.140625" style="40"/>
    <col min="11777" max="11777" width="6.28515625" style="40" customWidth="1"/>
    <col min="11778" max="11778" width="6.85546875" style="40" customWidth="1"/>
    <col min="11779" max="11779" width="8" style="40" customWidth="1"/>
    <col min="11780" max="11780" width="6.5703125" style="40" customWidth="1"/>
    <col min="11781" max="11781" width="8.85546875" style="40" customWidth="1"/>
    <col min="11782" max="11783" width="9.140625" style="40"/>
    <col min="11784" max="11784" width="7.42578125" style="40" customWidth="1"/>
    <col min="11785" max="11785" width="9.28515625" style="40" customWidth="1"/>
    <col min="11786" max="11786" width="7.85546875" style="40" customWidth="1"/>
    <col min="11787" max="11787" width="6.85546875" style="40" customWidth="1"/>
    <col min="11788" max="11788" width="14.42578125" style="40" customWidth="1"/>
    <col min="11789" max="11789" width="5.5703125" style="40" customWidth="1"/>
    <col min="11790" max="11790" width="9.28515625" style="40" customWidth="1"/>
    <col min="11791" max="11791" width="7" style="40" customWidth="1"/>
    <col min="11792" max="11792" width="4.140625" style="40" customWidth="1"/>
    <col min="11793" max="12032" width="9.140625" style="40"/>
    <col min="12033" max="12033" width="6.28515625" style="40" customWidth="1"/>
    <col min="12034" max="12034" width="6.85546875" style="40" customWidth="1"/>
    <col min="12035" max="12035" width="8" style="40" customWidth="1"/>
    <col min="12036" max="12036" width="6.5703125" style="40" customWidth="1"/>
    <col min="12037" max="12037" width="8.85546875" style="40" customWidth="1"/>
    <col min="12038" max="12039" width="9.140625" style="40"/>
    <col min="12040" max="12040" width="7.42578125" style="40" customWidth="1"/>
    <col min="12041" max="12041" width="9.28515625" style="40" customWidth="1"/>
    <col min="12042" max="12042" width="7.85546875" style="40" customWidth="1"/>
    <col min="12043" max="12043" width="6.85546875" style="40" customWidth="1"/>
    <col min="12044" max="12044" width="14.42578125" style="40" customWidth="1"/>
    <col min="12045" max="12045" width="5.5703125" style="40" customWidth="1"/>
    <col min="12046" max="12046" width="9.28515625" style="40" customWidth="1"/>
    <col min="12047" max="12047" width="7" style="40" customWidth="1"/>
    <col min="12048" max="12048" width="4.140625" style="40" customWidth="1"/>
    <col min="12049" max="12288" width="9.140625" style="40"/>
    <col min="12289" max="12289" width="6.28515625" style="40" customWidth="1"/>
    <col min="12290" max="12290" width="6.85546875" style="40" customWidth="1"/>
    <col min="12291" max="12291" width="8" style="40" customWidth="1"/>
    <col min="12292" max="12292" width="6.5703125" style="40" customWidth="1"/>
    <col min="12293" max="12293" width="8.85546875" style="40" customWidth="1"/>
    <col min="12294" max="12295" width="9.140625" style="40"/>
    <col min="12296" max="12296" width="7.42578125" style="40" customWidth="1"/>
    <col min="12297" max="12297" width="9.28515625" style="40" customWidth="1"/>
    <col min="12298" max="12298" width="7.85546875" style="40" customWidth="1"/>
    <col min="12299" max="12299" width="6.85546875" style="40" customWidth="1"/>
    <col min="12300" max="12300" width="14.42578125" style="40" customWidth="1"/>
    <col min="12301" max="12301" width="5.5703125" style="40" customWidth="1"/>
    <col min="12302" max="12302" width="9.28515625" style="40" customWidth="1"/>
    <col min="12303" max="12303" width="7" style="40" customWidth="1"/>
    <col min="12304" max="12304" width="4.140625" style="40" customWidth="1"/>
    <col min="12305" max="12544" width="9.140625" style="40"/>
    <col min="12545" max="12545" width="6.28515625" style="40" customWidth="1"/>
    <col min="12546" max="12546" width="6.85546875" style="40" customWidth="1"/>
    <col min="12547" max="12547" width="8" style="40" customWidth="1"/>
    <col min="12548" max="12548" width="6.5703125" style="40" customWidth="1"/>
    <col min="12549" max="12549" width="8.85546875" style="40" customWidth="1"/>
    <col min="12550" max="12551" width="9.140625" style="40"/>
    <col min="12552" max="12552" width="7.42578125" style="40" customWidth="1"/>
    <col min="12553" max="12553" width="9.28515625" style="40" customWidth="1"/>
    <col min="12554" max="12554" width="7.85546875" style="40" customWidth="1"/>
    <col min="12555" max="12555" width="6.85546875" style="40" customWidth="1"/>
    <col min="12556" max="12556" width="14.42578125" style="40" customWidth="1"/>
    <col min="12557" max="12557" width="5.5703125" style="40" customWidth="1"/>
    <col min="12558" max="12558" width="9.28515625" style="40" customWidth="1"/>
    <col min="12559" max="12559" width="7" style="40" customWidth="1"/>
    <col min="12560" max="12560" width="4.140625" style="40" customWidth="1"/>
    <col min="12561" max="12800" width="9.140625" style="40"/>
    <col min="12801" max="12801" width="6.28515625" style="40" customWidth="1"/>
    <col min="12802" max="12802" width="6.85546875" style="40" customWidth="1"/>
    <col min="12803" max="12803" width="8" style="40" customWidth="1"/>
    <col min="12804" max="12804" width="6.5703125" style="40" customWidth="1"/>
    <col min="12805" max="12805" width="8.85546875" style="40" customWidth="1"/>
    <col min="12806" max="12807" width="9.140625" style="40"/>
    <col min="12808" max="12808" width="7.42578125" style="40" customWidth="1"/>
    <col min="12809" max="12809" width="9.28515625" style="40" customWidth="1"/>
    <col min="12810" max="12810" width="7.85546875" style="40" customWidth="1"/>
    <col min="12811" max="12811" width="6.85546875" style="40" customWidth="1"/>
    <col min="12812" max="12812" width="14.42578125" style="40" customWidth="1"/>
    <col min="12813" max="12813" width="5.5703125" style="40" customWidth="1"/>
    <col min="12814" max="12814" width="9.28515625" style="40" customWidth="1"/>
    <col min="12815" max="12815" width="7" style="40" customWidth="1"/>
    <col min="12816" max="12816" width="4.140625" style="40" customWidth="1"/>
    <col min="12817" max="13056" width="9.140625" style="40"/>
    <col min="13057" max="13057" width="6.28515625" style="40" customWidth="1"/>
    <col min="13058" max="13058" width="6.85546875" style="40" customWidth="1"/>
    <col min="13059" max="13059" width="8" style="40" customWidth="1"/>
    <col min="13060" max="13060" width="6.5703125" style="40" customWidth="1"/>
    <col min="13061" max="13061" width="8.85546875" style="40" customWidth="1"/>
    <col min="13062" max="13063" width="9.140625" style="40"/>
    <col min="13064" max="13064" width="7.42578125" style="40" customWidth="1"/>
    <col min="13065" max="13065" width="9.28515625" style="40" customWidth="1"/>
    <col min="13066" max="13066" width="7.85546875" style="40" customWidth="1"/>
    <col min="13067" max="13067" width="6.85546875" style="40" customWidth="1"/>
    <col min="13068" max="13068" width="14.42578125" style="40" customWidth="1"/>
    <col min="13069" max="13069" width="5.5703125" style="40" customWidth="1"/>
    <col min="13070" max="13070" width="9.28515625" style="40" customWidth="1"/>
    <col min="13071" max="13071" width="7" style="40" customWidth="1"/>
    <col min="13072" max="13072" width="4.140625" style="40" customWidth="1"/>
    <col min="13073" max="13312" width="9.140625" style="40"/>
    <col min="13313" max="13313" width="6.28515625" style="40" customWidth="1"/>
    <col min="13314" max="13314" width="6.85546875" style="40" customWidth="1"/>
    <col min="13315" max="13315" width="8" style="40" customWidth="1"/>
    <col min="13316" max="13316" width="6.5703125" style="40" customWidth="1"/>
    <col min="13317" max="13317" width="8.85546875" style="40" customWidth="1"/>
    <col min="13318" max="13319" width="9.140625" style="40"/>
    <col min="13320" max="13320" width="7.42578125" style="40" customWidth="1"/>
    <col min="13321" max="13321" width="9.28515625" style="40" customWidth="1"/>
    <col min="13322" max="13322" width="7.85546875" style="40" customWidth="1"/>
    <col min="13323" max="13323" width="6.85546875" style="40" customWidth="1"/>
    <col min="13324" max="13324" width="14.42578125" style="40" customWidth="1"/>
    <col min="13325" max="13325" width="5.5703125" style="40" customWidth="1"/>
    <col min="13326" max="13326" width="9.28515625" style="40" customWidth="1"/>
    <col min="13327" max="13327" width="7" style="40" customWidth="1"/>
    <col min="13328" max="13328" width="4.140625" style="40" customWidth="1"/>
    <col min="13329" max="13568" width="9.140625" style="40"/>
    <col min="13569" max="13569" width="6.28515625" style="40" customWidth="1"/>
    <col min="13570" max="13570" width="6.85546875" style="40" customWidth="1"/>
    <col min="13571" max="13571" width="8" style="40" customWidth="1"/>
    <col min="13572" max="13572" width="6.5703125" style="40" customWidth="1"/>
    <col min="13573" max="13573" width="8.85546875" style="40" customWidth="1"/>
    <col min="13574" max="13575" width="9.140625" style="40"/>
    <col min="13576" max="13576" width="7.42578125" style="40" customWidth="1"/>
    <col min="13577" max="13577" width="9.28515625" style="40" customWidth="1"/>
    <col min="13578" max="13578" width="7.85546875" style="40" customWidth="1"/>
    <col min="13579" max="13579" width="6.85546875" style="40" customWidth="1"/>
    <col min="13580" max="13580" width="14.42578125" style="40" customWidth="1"/>
    <col min="13581" max="13581" width="5.5703125" style="40" customWidth="1"/>
    <col min="13582" max="13582" width="9.28515625" style="40" customWidth="1"/>
    <col min="13583" max="13583" width="7" style="40" customWidth="1"/>
    <col min="13584" max="13584" width="4.140625" style="40" customWidth="1"/>
    <col min="13585" max="13824" width="9.140625" style="40"/>
    <col min="13825" max="13825" width="6.28515625" style="40" customWidth="1"/>
    <col min="13826" max="13826" width="6.85546875" style="40" customWidth="1"/>
    <col min="13827" max="13827" width="8" style="40" customWidth="1"/>
    <col min="13828" max="13828" width="6.5703125" style="40" customWidth="1"/>
    <col min="13829" max="13829" width="8.85546875" style="40" customWidth="1"/>
    <col min="13830" max="13831" width="9.140625" style="40"/>
    <col min="13832" max="13832" width="7.42578125" style="40" customWidth="1"/>
    <col min="13833" max="13833" width="9.28515625" style="40" customWidth="1"/>
    <col min="13834" max="13834" width="7.85546875" style="40" customWidth="1"/>
    <col min="13835" max="13835" width="6.85546875" style="40" customWidth="1"/>
    <col min="13836" max="13836" width="14.42578125" style="40" customWidth="1"/>
    <col min="13837" max="13837" width="5.5703125" style="40" customWidth="1"/>
    <col min="13838" max="13838" width="9.28515625" style="40" customWidth="1"/>
    <col min="13839" max="13839" width="7" style="40" customWidth="1"/>
    <col min="13840" max="13840" width="4.140625" style="40" customWidth="1"/>
    <col min="13841" max="14080" width="9.140625" style="40"/>
    <col min="14081" max="14081" width="6.28515625" style="40" customWidth="1"/>
    <col min="14082" max="14082" width="6.85546875" style="40" customWidth="1"/>
    <col min="14083" max="14083" width="8" style="40" customWidth="1"/>
    <col min="14084" max="14084" width="6.5703125" style="40" customWidth="1"/>
    <col min="14085" max="14085" width="8.85546875" style="40" customWidth="1"/>
    <col min="14086" max="14087" width="9.140625" style="40"/>
    <col min="14088" max="14088" width="7.42578125" style="40" customWidth="1"/>
    <col min="14089" max="14089" width="9.28515625" style="40" customWidth="1"/>
    <col min="14090" max="14090" width="7.85546875" style="40" customWidth="1"/>
    <col min="14091" max="14091" width="6.85546875" style="40" customWidth="1"/>
    <col min="14092" max="14092" width="14.42578125" style="40" customWidth="1"/>
    <col min="14093" max="14093" width="5.5703125" style="40" customWidth="1"/>
    <col min="14094" max="14094" width="9.28515625" style="40" customWidth="1"/>
    <col min="14095" max="14095" width="7" style="40" customWidth="1"/>
    <col min="14096" max="14096" width="4.140625" style="40" customWidth="1"/>
    <col min="14097" max="14336" width="9.140625" style="40"/>
    <col min="14337" max="14337" width="6.28515625" style="40" customWidth="1"/>
    <col min="14338" max="14338" width="6.85546875" style="40" customWidth="1"/>
    <col min="14339" max="14339" width="8" style="40" customWidth="1"/>
    <col min="14340" max="14340" width="6.5703125" style="40" customWidth="1"/>
    <col min="14341" max="14341" width="8.85546875" style="40" customWidth="1"/>
    <col min="14342" max="14343" width="9.140625" style="40"/>
    <col min="14344" max="14344" width="7.42578125" style="40" customWidth="1"/>
    <col min="14345" max="14345" width="9.28515625" style="40" customWidth="1"/>
    <col min="14346" max="14346" width="7.85546875" style="40" customWidth="1"/>
    <col min="14347" max="14347" width="6.85546875" style="40" customWidth="1"/>
    <col min="14348" max="14348" width="14.42578125" style="40" customWidth="1"/>
    <col min="14349" max="14349" width="5.5703125" style="40" customWidth="1"/>
    <col min="14350" max="14350" width="9.28515625" style="40" customWidth="1"/>
    <col min="14351" max="14351" width="7" style="40" customWidth="1"/>
    <col min="14352" max="14352" width="4.140625" style="40" customWidth="1"/>
    <col min="14353" max="14592" width="9.140625" style="40"/>
    <col min="14593" max="14593" width="6.28515625" style="40" customWidth="1"/>
    <col min="14594" max="14594" width="6.85546875" style="40" customWidth="1"/>
    <col min="14595" max="14595" width="8" style="40" customWidth="1"/>
    <col min="14596" max="14596" width="6.5703125" style="40" customWidth="1"/>
    <col min="14597" max="14597" width="8.85546875" style="40" customWidth="1"/>
    <col min="14598" max="14599" width="9.140625" style="40"/>
    <col min="14600" max="14600" width="7.42578125" style="40" customWidth="1"/>
    <col min="14601" max="14601" width="9.28515625" style="40" customWidth="1"/>
    <col min="14602" max="14602" width="7.85546875" style="40" customWidth="1"/>
    <col min="14603" max="14603" width="6.85546875" style="40" customWidth="1"/>
    <col min="14604" max="14604" width="14.42578125" style="40" customWidth="1"/>
    <col min="14605" max="14605" width="5.5703125" style="40" customWidth="1"/>
    <col min="14606" max="14606" width="9.28515625" style="40" customWidth="1"/>
    <col min="14607" max="14607" width="7" style="40" customWidth="1"/>
    <col min="14608" max="14608" width="4.140625" style="40" customWidth="1"/>
    <col min="14609" max="14848" width="9.140625" style="40"/>
    <col min="14849" max="14849" width="6.28515625" style="40" customWidth="1"/>
    <col min="14850" max="14850" width="6.85546875" style="40" customWidth="1"/>
    <col min="14851" max="14851" width="8" style="40" customWidth="1"/>
    <col min="14852" max="14852" width="6.5703125" style="40" customWidth="1"/>
    <col min="14853" max="14853" width="8.85546875" style="40" customWidth="1"/>
    <col min="14854" max="14855" width="9.140625" style="40"/>
    <col min="14856" max="14856" width="7.42578125" style="40" customWidth="1"/>
    <col min="14857" max="14857" width="9.28515625" style="40" customWidth="1"/>
    <col min="14858" max="14858" width="7.85546875" style="40" customWidth="1"/>
    <col min="14859" max="14859" width="6.85546875" style="40" customWidth="1"/>
    <col min="14860" max="14860" width="14.42578125" style="40" customWidth="1"/>
    <col min="14861" max="14861" width="5.5703125" style="40" customWidth="1"/>
    <col min="14862" max="14862" width="9.28515625" style="40" customWidth="1"/>
    <col min="14863" max="14863" width="7" style="40" customWidth="1"/>
    <col min="14864" max="14864" width="4.140625" style="40" customWidth="1"/>
    <col min="14865" max="15104" width="9.140625" style="40"/>
    <col min="15105" max="15105" width="6.28515625" style="40" customWidth="1"/>
    <col min="15106" max="15106" width="6.85546875" style="40" customWidth="1"/>
    <col min="15107" max="15107" width="8" style="40" customWidth="1"/>
    <col min="15108" max="15108" width="6.5703125" style="40" customWidth="1"/>
    <col min="15109" max="15109" width="8.85546875" style="40" customWidth="1"/>
    <col min="15110" max="15111" width="9.140625" style="40"/>
    <col min="15112" max="15112" width="7.42578125" style="40" customWidth="1"/>
    <col min="15113" max="15113" width="9.28515625" style="40" customWidth="1"/>
    <col min="15114" max="15114" width="7.85546875" style="40" customWidth="1"/>
    <col min="15115" max="15115" width="6.85546875" style="40" customWidth="1"/>
    <col min="15116" max="15116" width="14.42578125" style="40" customWidth="1"/>
    <col min="15117" max="15117" width="5.5703125" style="40" customWidth="1"/>
    <col min="15118" max="15118" width="9.28515625" style="40" customWidth="1"/>
    <col min="15119" max="15119" width="7" style="40" customWidth="1"/>
    <col min="15120" max="15120" width="4.140625" style="40" customWidth="1"/>
    <col min="15121" max="15360" width="9.140625" style="40"/>
    <col min="15361" max="15361" width="6.28515625" style="40" customWidth="1"/>
    <col min="15362" max="15362" width="6.85546875" style="40" customWidth="1"/>
    <col min="15363" max="15363" width="8" style="40" customWidth="1"/>
    <col min="15364" max="15364" width="6.5703125" style="40" customWidth="1"/>
    <col min="15365" max="15365" width="8.85546875" style="40" customWidth="1"/>
    <col min="15366" max="15367" width="9.140625" style="40"/>
    <col min="15368" max="15368" width="7.42578125" style="40" customWidth="1"/>
    <col min="15369" max="15369" width="9.28515625" style="40" customWidth="1"/>
    <col min="15370" max="15370" width="7.85546875" style="40" customWidth="1"/>
    <col min="15371" max="15371" width="6.85546875" style="40" customWidth="1"/>
    <col min="15372" max="15372" width="14.42578125" style="40" customWidth="1"/>
    <col min="15373" max="15373" width="5.5703125" style="40" customWidth="1"/>
    <col min="15374" max="15374" width="9.28515625" style="40" customWidth="1"/>
    <col min="15375" max="15375" width="7" style="40" customWidth="1"/>
    <col min="15376" max="15376" width="4.140625" style="40" customWidth="1"/>
    <col min="15377" max="15616" width="9.140625" style="40"/>
    <col min="15617" max="15617" width="6.28515625" style="40" customWidth="1"/>
    <col min="15618" max="15618" width="6.85546875" style="40" customWidth="1"/>
    <col min="15619" max="15619" width="8" style="40" customWidth="1"/>
    <col min="15620" max="15620" width="6.5703125" style="40" customWidth="1"/>
    <col min="15621" max="15621" width="8.85546875" style="40" customWidth="1"/>
    <col min="15622" max="15623" width="9.140625" style="40"/>
    <col min="15624" max="15624" width="7.42578125" style="40" customWidth="1"/>
    <col min="15625" max="15625" width="9.28515625" style="40" customWidth="1"/>
    <col min="15626" max="15626" width="7.85546875" style="40" customWidth="1"/>
    <col min="15627" max="15627" width="6.85546875" style="40" customWidth="1"/>
    <col min="15628" max="15628" width="14.42578125" style="40" customWidth="1"/>
    <col min="15629" max="15629" width="5.5703125" style="40" customWidth="1"/>
    <col min="15630" max="15630" width="9.28515625" style="40" customWidth="1"/>
    <col min="15631" max="15631" width="7" style="40" customWidth="1"/>
    <col min="15632" max="15632" width="4.140625" style="40" customWidth="1"/>
    <col min="15633" max="15872" width="9.140625" style="40"/>
    <col min="15873" max="15873" width="6.28515625" style="40" customWidth="1"/>
    <col min="15874" max="15874" width="6.85546875" style="40" customWidth="1"/>
    <col min="15875" max="15875" width="8" style="40" customWidth="1"/>
    <col min="15876" max="15876" width="6.5703125" style="40" customWidth="1"/>
    <col min="15877" max="15877" width="8.85546875" style="40" customWidth="1"/>
    <col min="15878" max="15879" width="9.140625" style="40"/>
    <col min="15880" max="15880" width="7.42578125" style="40" customWidth="1"/>
    <col min="15881" max="15881" width="9.28515625" style="40" customWidth="1"/>
    <col min="15882" max="15882" width="7.85546875" style="40" customWidth="1"/>
    <col min="15883" max="15883" width="6.85546875" style="40" customWidth="1"/>
    <col min="15884" max="15884" width="14.42578125" style="40" customWidth="1"/>
    <col min="15885" max="15885" width="5.5703125" style="40" customWidth="1"/>
    <col min="15886" max="15886" width="9.28515625" style="40" customWidth="1"/>
    <col min="15887" max="15887" width="7" style="40" customWidth="1"/>
    <col min="15888" max="15888" width="4.140625" style="40" customWidth="1"/>
    <col min="15889" max="16128" width="9.140625" style="40"/>
    <col min="16129" max="16129" width="6.28515625" style="40" customWidth="1"/>
    <col min="16130" max="16130" width="6.85546875" style="40" customWidth="1"/>
    <col min="16131" max="16131" width="8" style="40" customWidth="1"/>
    <col min="16132" max="16132" width="6.5703125" style="40" customWidth="1"/>
    <col min="16133" max="16133" width="8.85546875" style="40" customWidth="1"/>
    <col min="16134" max="16135" width="9.140625" style="40"/>
    <col min="16136" max="16136" width="7.42578125" style="40" customWidth="1"/>
    <col min="16137" max="16137" width="9.28515625" style="40" customWidth="1"/>
    <col min="16138" max="16138" width="7.85546875" style="40" customWidth="1"/>
    <col min="16139" max="16139" width="6.85546875" style="40" customWidth="1"/>
    <col min="16140" max="16140" width="14.42578125" style="40" customWidth="1"/>
    <col min="16141" max="16141" width="5.5703125" style="40" customWidth="1"/>
    <col min="16142" max="16142" width="9.28515625" style="40" customWidth="1"/>
    <col min="16143" max="16143" width="7" style="40" customWidth="1"/>
    <col min="16144" max="16144" width="4.140625" style="40" customWidth="1"/>
    <col min="16145" max="16384" width="9.140625" style="40"/>
  </cols>
  <sheetData>
    <row r="1" spans="1:22" ht="14.25" x14ac:dyDescent="0.2">
      <c r="N1" s="286" t="s">
        <v>254</v>
      </c>
    </row>
    <row r="2" spans="1:22" ht="15" x14ac:dyDescent="0.25">
      <c r="N2" s="41" t="s">
        <v>255</v>
      </c>
    </row>
    <row r="3" spans="1:22" ht="15" x14ac:dyDescent="0.25">
      <c r="N3" s="41" t="s">
        <v>256</v>
      </c>
    </row>
    <row r="4" spans="1:22" ht="15" x14ac:dyDescent="0.25">
      <c r="N4" s="41" t="s">
        <v>257</v>
      </c>
    </row>
    <row r="5" spans="1:22" ht="15" x14ac:dyDescent="0.25">
      <c r="N5" s="41"/>
    </row>
    <row r="6" spans="1:22" ht="15.75" x14ac:dyDescent="0.25">
      <c r="A6" s="413" t="s">
        <v>64</v>
      </c>
      <c r="B6" s="413"/>
      <c r="C6" s="413"/>
      <c r="D6" s="413"/>
      <c r="E6" s="413"/>
      <c r="F6" s="413"/>
      <c r="G6" s="413"/>
      <c r="H6" s="413"/>
      <c r="I6" s="413" t="s">
        <v>65</v>
      </c>
      <c r="J6" s="413"/>
      <c r="K6" s="413"/>
      <c r="L6" s="413"/>
      <c r="M6" s="413"/>
      <c r="N6" s="413"/>
      <c r="O6" s="413"/>
      <c r="P6" s="413"/>
    </row>
    <row r="7" spans="1:22" ht="15.75" x14ac:dyDescent="0.25">
      <c r="A7" s="413" t="s">
        <v>66</v>
      </c>
      <c r="B7" s="413"/>
      <c r="C7" s="413"/>
      <c r="D7" s="413"/>
      <c r="E7" s="413"/>
      <c r="F7" s="413"/>
      <c r="G7" s="413"/>
      <c r="H7" s="413"/>
      <c r="I7" s="414" t="s">
        <v>272</v>
      </c>
      <c r="J7" s="414"/>
      <c r="K7" s="414"/>
      <c r="L7" s="414"/>
      <c r="M7" s="414"/>
      <c r="N7" s="414"/>
      <c r="O7" s="414"/>
      <c r="P7" s="414"/>
    </row>
    <row r="8" spans="1:22" ht="15" x14ac:dyDescent="0.25">
      <c r="A8" s="415" t="s">
        <v>81</v>
      </c>
      <c r="B8" s="415"/>
      <c r="C8" s="415"/>
      <c r="D8" s="415"/>
      <c r="E8" s="415"/>
      <c r="F8" s="415"/>
      <c r="G8" s="415"/>
      <c r="H8" s="415"/>
      <c r="I8" s="415" t="s">
        <v>67</v>
      </c>
      <c r="J8" s="415"/>
      <c r="K8" s="415"/>
      <c r="L8" s="415"/>
      <c r="M8" s="415"/>
      <c r="N8" s="415"/>
      <c r="O8" s="415"/>
      <c r="P8" s="415"/>
    </row>
    <row r="9" spans="1:22" ht="15.75" x14ac:dyDescent="0.25">
      <c r="A9" s="416" t="s">
        <v>26</v>
      </c>
      <c r="B9" s="416"/>
      <c r="C9" s="416"/>
      <c r="D9" s="416"/>
      <c r="E9" s="416"/>
      <c r="F9" s="416"/>
      <c r="G9" s="416"/>
      <c r="H9" s="416"/>
      <c r="I9" s="416" t="s">
        <v>273</v>
      </c>
      <c r="J9" s="416"/>
      <c r="K9" s="416"/>
      <c r="L9" s="416"/>
      <c r="M9" s="416"/>
      <c r="N9" s="416"/>
      <c r="O9" s="416"/>
      <c r="P9" s="416"/>
    </row>
    <row r="10" spans="1:22" ht="15.75" customHeight="1" x14ac:dyDescent="0.25">
      <c r="A10" s="411" t="s">
        <v>82</v>
      </c>
      <c r="B10" s="411"/>
      <c r="C10" s="411"/>
      <c r="D10" s="411"/>
      <c r="E10" s="411"/>
      <c r="F10" s="411"/>
      <c r="G10" s="411"/>
      <c r="H10" s="411"/>
      <c r="I10" s="411" t="s">
        <v>83</v>
      </c>
      <c r="J10" s="411"/>
      <c r="K10" s="411"/>
      <c r="L10" s="411"/>
      <c r="M10" s="411"/>
      <c r="N10" s="411"/>
      <c r="O10" s="411"/>
      <c r="P10" s="411"/>
      <c r="R10" s="42"/>
      <c r="S10" s="412"/>
      <c r="T10" s="412"/>
      <c r="U10" s="412"/>
      <c r="V10" s="412"/>
    </row>
    <row r="11" spans="1:22" ht="15.75" customHeight="1" x14ac:dyDescent="0.25">
      <c r="A11" s="411" t="s">
        <v>84</v>
      </c>
      <c r="B11" s="411"/>
      <c r="C11" s="411"/>
      <c r="D11" s="411"/>
      <c r="E11" s="411"/>
      <c r="F11" s="411"/>
      <c r="G11" s="411"/>
      <c r="H11" s="411"/>
      <c r="I11" s="411" t="s">
        <v>85</v>
      </c>
      <c r="J11" s="411"/>
      <c r="K11" s="411"/>
      <c r="L11" s="411"/>
      <c r="M11" s="411"/>
      <c r="N11" s="411"/>
      <c r="O11" s="411"/>
      <c r="P11" s="411"/>
      <c r="R11" s="42"/>
      <c r="S11" s="412"/>
      <c r="T11" s="412"/>
      <c r="U11" s="412"/>
      <c r="V11" s="412"/>
    </row>
    <row r="12" spans="1:22" ht="15.75" x14ac:dyDescent="0.25">
      <c r="A12" s="413" t="s">
        <v>86</v>
      </c>
      <c r="B12" s="413"/>
      <c r="C12" s="413"/>
      <c r="D12" s="413"/>
      <c r="E12" s="413"/>
      <c r="F12" s="413"/>
      <c r="G12" s="413"/>
      <c r="H12" s="413"/>
      <c r="I12" s="413" t="s">
        <v>274</v>
      </c>
      <c r="J12" s="413"/>
      <c r="K12" s="413"/>
      <c r="L12" s="413"/>
      <c r="M12" s="413"/>
      <c r="N12" s="413"/>
      <c r="O12" s="413"/>
      <c r="P12" s="413"/>
      <c r="R12" s="43"/>
      <c r="S12" s="412"/>
      <c r="T12" s="412"/>
      <c r="U12" s="412"/>
      <c r="V12" s="412"/>
    </row>
    <row r="13" spans="1:22" ht="15.75" x14ac:dyDescent="0.25">
      <c r="A13" s="413" t="s">
        <v>87</v>
      </c>
      <c r="B13" s="413"/>
      <c r="C13" s="413"/>
      <c r="D13" s="413"/>
      <c r="E13" s="413"/>
      <c r="F13" s="413"/>
      <c r="G13" s="413"/>
      <c r="H13" s="413"/>
      <c r="I13" s="413" t="s">
        <v>88</v>
      </c>
      <c r="J13" s="413"/>
      <c r="K13" s="413"/>
      <c r="L13" s="413"/>
      <c r="M13" s="413"/>
      <c r="N13" s="413"/>
      <c r="O13" s="413"/>
      <c r="P13" s="413"/>
      <c r="R13" s="44"/>
      <c r="S13" s="412"/>
      <c r="T13" s="412"/>
      <c r="U13" s="412"/>
      <c r="V13" s="412"/>
    </row>
    <row r="14" spans="1:22" ht="15.75" x14ac:dyDescent="0.25">
      <c r="A14" s="430" t="s">
        <v>275</v>
      </c>
      <c r="B14" s="430"/>
      <c r="C14" s="430"/>
      <c r="D14" s="430"/>
      <c r="E14" s="430"/>
      <c r="F14" s="430"/>
      <c r="G14" s="430"/>
      <c r="H14" s="430"/>
      <c r="I14" s="431" t="s">
        <v>275</v>
      </c>
      <c r="J14" s="431"/>
      <c r="K14" s="431"/>
      <c r="L14" s="431"/>
      <c r="M14" s="431"/>
      <c r="N14" s="431"/>
      <c r="O14" s="431"/>
      <c r="P14" s="431"/>
      <c r="R14" s="44"/>
      <c r="S14" s="412"/>
      <c r="T14" s="412"/>
      <c r="U14" s="412"/>
      <c r="V14" s="412"/>
    </row>
    <row r="15" spans="1:22" ht="18.75" customHeight="1" x14ac:dyDescent="0.25">
      <c r="I15" s="45"/>
      <c r="R15" s="44"/>
      <c r="S15" s="46"/>
      <c r="T15" s="46"/>
      <c r="U15" s="46"/>
      <c r="V15" s="46"/>
    </row>
    <row r="16" spans="1:22" ht="15.75" customHeight="1" x14ac:dyDescent="0.2">
      <c r="R16" s="44"/>
      <c r="S16" s="46"/>
      <c r="T16" s="46"/>
      <c r="U16" s="46"/>
      <c r="V16" s="46"/>
    </row>
    <row r="17" spans="1:22" ht="20.25" customHeight="1" x14ac:dyDescent="0.25">
      <c r="A17" s="85"/>
      <c r="B17" s="85"/>
      <c r="C17" s="85"/>
      <c r="D17" s="85"/>
      <c r="E17" s="86"/>
      <c r="F17"/>
      <c r="G17" s="86" t="s">
        <v>270</v>
      </c>
      <c r="H17"/>
      <c r="I17"/>
      <c r="J17" s="85"/>
      <c r="K17" s="85"/>
      <c r="L17" s="87"/>
      <c r="M17" s="417" t="s">
        <v>68</v>
      </c>
      <c r="N17" s="418"/>
      <c r="O17" s="418"/>
      <c r="P17" s="419"/>
      <c r="Q17" s="88"/>
      <c r="R17" s="43"/>
      <c r="S17" s="46"/>
      <c r="T17" s="46"/>
      <c r="U17" s="46"/>
      <c r="V17" s="46"/>
    </row>
    <row r="18" spans="1:22" ht="15.75" x14ac:dyDescent="0.25">
      <c r="A18" s="85"/>
      <c r="B18" s="85"/>
      <c r="C18" s="85"/>
      <c r="D18" s="85"/>
      <c r="E18" s="89"/>
      <c r="F18" s="85"/>
      <c r="G18" s="89" t="s">
        <v>271</v>
      </c>
      <c r="H18" s="85"/>
      <c r="I18" s="85"/>
      <c r="J18" s="85"/>
      <c r="K18" s="85"/>
      <c r="L18" s="87"/>
      <c r="M18" s="420"/>
      <c r="N18" s="421"/>
      <c r="O18" s="421"/>
      <c r="P18" s="422"/>
      <c r="Q18" s="88"/>
      <c r="R18" s="43"/>
      <c r="S18" s="46"/>
      <c r="T18" s="46"/>
      <c r="U18" s="46"/>
      <c r="V18" s="46"/>
    </row>
    <row r="19" spans="1:22" s="47" customFormat="1" ht="20.25" x14ac:dyDescent="0.25">
      <c r="A19" s="90"/>
      <c r="B19" s="90"/>
      <c r="C19" s="90"/>
      <c r="D19" s="90"/>
      <c r="E19" s="91"/>
      <c r="F19" s="90"/>
      <c r="G19" s="91"/>
      <c r="H19" s="90"/>
      <c r="I19" s="92"/>
      <c r="J19" s="90"/>
      <c r="K19" s="90"/>
      <c r="L19" s="93" t="s">
        <v>37</v>
      </c>
      <c r="M19" s="423">
        <v>501012</v>
      </c>
      <c r="N19" s="424"/>
      <c r="O19" s="424"/>
      <c r="P19" s="425"/>
      <c r="Q19" s="88"/>
      <c r="R19" s="48"/>
      <c r="S19" s="49"/>
      <c r="T19" s="49"/>
      <c r="U19" s="49"/>
      <c r="V19" s="49"/>
    </row>
    <row r="20" spans="1:22" ht="15" customHeight="1" x14ac:dyDescent="0.25">
      <c r="A20" s="94" t="s">
        <v>89</v>
      </c>
      <c r="B20" s="94"/>
      <c r="C20" s="94"/>
      <c r="D20" s="94"/>
      <c r="E20" s="94"/>
      <c r="F20" s="95" t="s">
        <v>276</v>
      </c>
      <c r="G20" s="96"/>
      <c r="H20" s="96"/>
      <c r="I20" s="96"/>
      <c r="J20" s="94"/>
      <c r="K20" s="94"/>
      <c r="L20" s="97" t="s">
        <v>69</v>
      </c>
      <c r="M20" s="426"/>
      <c r="N20" s="427"/>
      <c r="O20" s="427"/>
      <c r="P20" s="428"/>
      <c r="Q20" s="88"/>
      <c r="R20" s="43"/>
      <c r="S20" s="46"/>
      <c r="T20" s="46"/>
      <c r="U20" s="46"/>
      <c r="V20" s="46"/>
    </row>
    <row r="21" spans="1:22" ht="17.25" customHeight="1" x14ac:dyDescent="0.25">
      <c r="A21" s="94" t="s">
        <v>90</v>
      </c>
      <c r="B21" s="94"/>
      <c r="C21" s="94"/>
      <c r="D21" s="94"/>
      <c r="E21" s="94"/>
      <c r="F21" s="94" t="s">
        <v>91</v>
      </c>
      <c r="G21" s="94"/>
      <c r="H21" s="94"/>
      <c r="I21" s="94"/>
      <c r="J21" s="94"/>
      <c r="K21" s="94"/>
      <c r="L21" s="97" t="s">
        <v>38</v>
      </c>
      <c r="M21" s="426"/>
      <c r="N21" s="427"/>
      <c r="O21" s="427"/>
      <c r="P21" s="428"/>
      <c r="Q21" s="88"/>
    </row>
    <row r="22" spans="1:22" ht="17.25" customHeight="1" x14ac:dyDescent="0.25">
      <c r="A22" s="94" t="s">
        <v>70</v>
      </c>
      <c r="B22" s="94"/>
      <c r="C22" s="94"/>
      <c r="D22" s="94"/>
      <c r="E22" s="94"/>
      <c r="F22" s="94"/>
      <c r="G22" s="94" t="s">
        <v>108</v>
      </c>
      <c r="H22" s="94"/>
      <c r="I22" s="94"/>
      <c r="J22" s="94"/>
      <c r="K22" s="94"/>
      <c r="L22" s="97" t="s">
        <v>71</v>
      </c>
      <c r="M22" s="441"/>
      <c r="N22" s="442"/>
      <c r="O22" s="442"/>
      <c r="P22" s="443"/>
      <c r="Q22" s="88"/>
    </row>
    <row r="23" spans="1:22" ht="17.25" customHeight="1" x14ac:dyDescent="0.25">
      <c r="A23" s="94" t="s">
        <v>92</v>
      </c>
      <c r="B23" s="94"/>
      <c r="C23" s="94"/>
      <c r="D23" s="94"/>
      <c r="E23" s="95" t="s">
        <v>258</v>
      </c>
      <c r="F23" s="94"/>
      <c r="G23" s="94"/>
      <c r="H23" s="94"/>
      <c r="I23" s="94"/>
      <c r="J23" s="94"/>
      <c r="K23" s="94"/>
      <c r="L23" s="97" t="s">
        <v>72</v>
      </c>
      <c r="M23" s="444"/>
      <c r="N23" s="445"/>
      <c r="O23" s="445"/>
      <c r="P23" s="446"/>
      <c r="Q23" s="88"/>
    </row>
    <row r="24" spans="1:22" ht="16.5" customHeight="1" x14ac:dyDescent="0.3">
      <c r="A24" s="429" t="s">
        <v>73</v>
      </c>
      <c r="B24" s="429"/>
      <c r="C24" s="429"/>
      <c r="D24" s="429"/>
      <c r="E24" s="432">
        <f>Титул2!I10</f>
        <v>4692628.9235251872</v>
      </c>
      <c r="F24" s="432"/>
      <c r="G24" s="432"/>
      <c r="H24" s="432"/>
      <c r="I24" s="85"/>
      <c r="J24" s="85"/>
      <c r="K24" s="85"/>
      <c r="L24" s="97" t="s">
        <v>74</v>
      </c>
      <c r="M24" s="444"/>
      <c r="N24" s="445"/>
      <c r="O24" s="445"/>
      <c r="P24" s="446"/>
      <c r="Q24" s="88"/>
    </row>
    <row r="25" spans="1:22" ht="16.5" customHeight="1" x14ac:dyDescent="0.25">
      <c r="A25" s="85"/>
      <c r="B25" s="85"/>
      <c r="C25" s="98"/>
      <c r="D25" s="433" t="s">
        <v>301</v>
      </c>
      <c r="E25" s="433"/>
      <c r="F25" s="433"/>
      <c r="G25" s="433"/>
      <c r="H25" s="433"/>
      <c r="I25" s="99" t="e">
        <f>D25-E24</f>
        <v>#VALUE!</v>
      </c>
      <c r="J25" s="85"/>
      <c r="K25" s="85"/>
      <c r="L25" s="97" t="s">
        <v>75</v>
      </c>
      <c r="M25" s="447"/>
      <c r="N25" s="448"/>
      <c r="O25" s="448"/>
      <c r="P25" s="449"/>
      <c r="Q25" s="88"/>
    </row>
    <row r="26" spans="1:22" ht="15.75" x14ac:dyDescent="0.25">
      <c r="A26" s="85"/>
      <c r="B26" s="85"/>
      <c r="C26" s="100"/>
      <c r="D26" s="94" t="s">
        <v>76</v>
      </c>
      <c r="E26" s="94"/>
      <c r="F26" s="94"/>
      <c r="G26" s="94"/>
      <c r="H26" s="85"/>
      <c r="I26" s="85"/>
      <c r="J26" s="85"/>
      <c r="K26" s="85"/>
      <c r="L26" s="101" t="s">
        <v>77</v>
      </c>
      <c r="M26" s="426"/>
      <c r="N26" s="427"/>
      <c r="O26" s="427"/>
      <c r="P26" s="428"/>
      <c r="Q26" s="88"/>
    </row>
    <row r="27" spans="1:22" ht="15.75" customHeight="1" x14ac:dyDescent="0.25">
      <c r="A27" s="85"/>
      <c r="B27" s="85"/>
      <c r="C27" s="85"/>
      <c r="D27" s="102"/>
      <c r="E27" s="103"/>
      <c r="F27" s="103"/>
      <c r="G27" s="85"/>
      <c r="H27" s="85"/>
      <c r="I27" s="85"/>
      <c r="J27" s="85"/>
      <c r="K27" s="85"/>
      <c r="L27" s="101" t="s">
        <v>78</v>
      </c>
      <c r="M27" s="435" t="s">
        <v>109</v>
      </c>
      <c r="N27" s="436"/>
      <c r="O27" s="436"/>
      <c r="P27" s="437"/>
      <c r="Q27" s="88"/>
    </row>
    <row r="28" spans="1:22" ht="15" customHeight="1" x14ac:dyDescent="0.25">
      <c r="A28" s="85"/>
      <c r="B28" s="85"/>
      <c r="C28" s="85"/>
      <c r="D28" s="85"/>
      <c r="E28" s="85"/>
      <c r="F28" s="85"/>
      <c r="G28" s="85"/>
      <c r="H28" s="85"/>
      <c r="I28" s="434"/>
      <c r="J28" s="434"/>
      <c r="K28" s="85"/>
      <c r="L28" s="97" t="s">
        <v>79</v>
      </c>
      <c r="M28" s="438">
        <v>383</v>
      </c>
      <c r="N28" s="439"/>
      <c r="O28" s="439"/>
      <c r="P28" s="440"/>
      <c r="Q28" s="88"/>
    </row>
    <row r="29" spans="1:22" ht="15.75" x14ac:dyDescent="0.2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101" t="s">
        <v>80</v>
      </c>
      <c r="M29" s="426">
        <v>643</v>
      </c>
      <c r="N29" s="427"/>
      <c r="O29" s="427"/>
      <c r="P29" s="428"/>
      <c r="Q29" s="88"/>
    </row>
    <row r="40" ht="16.5" customHeight="1" x14ac:dyDescent="0.2"/>
  </sheetData>
  <mergeCells count="36">
    <mergeCell ref="I28:J28"/>
    <mergeCell ref="M27:P27"/>
    <mergeCell ref="M28:P28"/>
    <mergeCell ref="M29:P29"/>
    <mergeCell ref="M21:P21"/>
    <mergeCell ref="M22:P25"/>
    <mergeCell ref="A24:D24"/>
    <mergeCell ref="M26:P26"/>
    <mergeCell ref="A14:H14"/>
    <mergeCell ref="I14:P14"/>
    <mergeCell ref="E24:H24"/>
    <mergeCell ref="D25:H25"/>
    <mergeCell ref="S14:V14"/>
    <mergeCell ref="M17:P18"/>
    <mergeCell ref="M19:P19"/>
    <mergeCell ref="M20:P20"/>
    <mergeCell ref="A12:H12"/>
    <mergeCell ref="I12:P12"/>
    <mergeCell ref="S12:V12"/>
    <mergeCell ref="A13:H13"/>
    <mergeCell ref="I13:P13"/>
    <mergeCell ref="S13:V13"/>
    <mergeCell ref="A11:H11"/>
    <mergeCell ref="I11:P11"/>
    <mergeCell ref="S11:V11"/>
    <mergeCell ref="A6:H6"/>
    <mergeCell ref="I6:P6"/>
    <mergeCell ref="A7:H7"/>
    <mergeCell ref="I7:P7"/>
    <mergeCell ref="A8:H8"/>
    <mergeCell ref="I8:P8"/>
    <mergeCell ref="A9:H9"/>
    <mergeCell ref="I9:P9"/>
    <mergeCell ref="A10:H10"/>
    <mergeCell ref="I10:P10"/>
    <mergeCell ref="S10:V10"/>
  </mergeCells>
  <hyperlinks>
    <hyperlink ref="L19" r:id="rId1" display="garantf1://79139.0/"/>
    <hyperlink ref="L26" r:id="rId2" display="garantf1://12072190.100000/"/>
    <hyperlink ref="L27" r:id="rId3" display="garantf1://79064.0/"/>
    <hyperlink ref="M28" r:id="rId4" display="garantf1://79222.383/"/>
    <hyperlink ref="L29" r:id="rId5" display="garantf1://12022754.0/"/>
  </hyperlink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zoomScaleNormal="100" zoomScaleSheetLayoutView="100" workbookViewId="0">
      <selection activeCell="I11" sqref="I11"/>
    </sheetView>
  </sheetViews>
  <sheetFormatPr defaultRowHeight="12.75" x14ac:dyDescent="0.2"/>
  <cols>
    <col min="1" max="1" width="40.42578125" style="52" customWidth="1"/>
    <col min="2" max="7" width="9.140625" style="52"/>
    <col min="8" max="8" width="12.28515625" style="52" customWidth="1"/>
    <col min="9" max="9" width="13.5703125" style="52" customWidth="1"/>
    <col min="10" max="16384" width="9.140625" style="52"/>
  </cols>
  <sheetData>
    <row r="1" spans="1:10" ht="13.5" thickBot="1" x14ac:dyDescent="0.25"/>
    <row r="2" spans="1:10" ht="16.5" thickBot="1" x14ac:dyDescent="0.25">
      <c r="A2" s="450" t="s">
        <v>93</v>
      </c>
      <c r="B2" s="452" t="s">
        <v>35</v>
      </c>
      <c r="C2" s="454" t="s">
        <v>94</v>
      </c>
      <c r="D2" s="455"/>
      <c r="E2" s="455"/>
      <c r="F2" s="455"/>
      <c r="G2" s="455"/>
      <c r="H2" s="456"/>
      <c r="I2" s="457" t="s">
        <v>22</v>
      </c>
      <c r="J2" s="458"/>
    </row>
    <row r="3" spans="1:10" s="53" customFormat="1" ht="35.25" customHeight="1" thickBot="1" x14ac:dyDescent="0.25">
      <c r="A3" s="451"/>
      <c r="B3" s="453"/>
      <c r="C3" s="111" t="s">
        <v>34</v>
      </c>
      <c r="D3" s="112" t="s">
        <v>33</v>
      </c>
      <c r="E3" s="112" t="s">
        <v>32</v>
      </c>
      <c r="F3" s="112" t="s">
        <v>31</v>
      </c>
      <c r="G3" s="112" t="s">
        <v>9</v>
      </c>
      <c r="H3" s="112" t="s">
        <v>95</v>
      </c>
      <c r="I3" s="113" t="s">
        <v>30</v>
      </c>
      <c r="J3" s="114" t="s">
        <v>29</v>
      </c>
    </row>
    <row r="4" spans="1:10" ht="15.75" x14ac:dyDescent="0.2">
      <c r="A4" s="119">
        <v>1</v>
      </c>
      <c r="B4" s="120">
        <v>2</v>
      </c>
      <c r="C4" s="120">
        <v>3</v>
      </c>
      <c r="D4" s="120">
        <v>4</v>
      </c>
      <c r="E4" s="120">
        <v>5</v>
      </c>
      <c r="F4" s="120">
        <v>6</v>
      </c>
      <c r="G4" s="120">
        <v>7</v>
      </c>
      <c r="H4" s="120">
        <v>8</v>
      </c>
      <c r="I4" s="120">
        <v>9</v>
      </c>
      <c r="J4" s="121">
        <v>10</v>
      </c>
    </row>
    <row r="5" spans="1:10" ht="12" customHeight="1" x14ac:dyDescent="0.2">
      <c r="A5" s="54" t="s">
        <v>3</v>
      </c>
      <c r="B5" s="115"/>
      <c r="C5" s="109">
        <v>507</v>
      </c>
      <c r="D5" s="116" t="s">
        <v>119</v>
      </c>
      <c r="E5" s="258"/>
      <c r="F5" s="109">
        <v>111</v>
      </c>
      <c r="G5" s="110">
        <v>211</v>
      </c>
      <c r="H5" s="117"/>
      <c r="I5" s="117">
        <f>СМЕТА!F2</f>
        <v>3530052.93665529</v>
      </c>
      <c r="J5" s="118"/>
    </row>
    <row r="6" spans="1:10" s="53" customFormat="1" ht="12" customHeight="1" x14ac:dyDescent="0.2">
      <c r="A6" s="54" t="s">
        <v>4</v>
      </c>
      <c r="B6" s="55"/>
      <c r="C6" s="56">
        <v>507</v>
      </c>
      <c r="D6" s="57" t="s">
        <v>119</v>
      </c>
      <c r="E6" s="259"/>
      <c r="F6" s="56">
        <v>111</v>
      </c>
      <c r="G6" s="56">
        <v>213</v>
      </c>
      <c r="H6" s="58"/>
      <c r="I6" s="395">
        <f>СМЕТА!F5</f>
        <v>1066075.9868698975</v>
      </c>
      <c r="J6" s="59"/>
    </row>
    <row r="7" spans="1:10" ht="12" customHeight="1" x14ac:dyDescent="0.2">
      <c r="A7" s="54" t="s">
        <v>112</v>
      </c>
      <c r="B7" s="55"/>
      <c r="C7" s="56">
        <v>507</v>
      </c>
      <c r="D7" s="57" t="s">
        <v>119</v>
      </c>
      <c r="E7" s="259"/>
      <c r="F7" s="56">
        <v>112</v>
      </c>
      <c r="G7" s="56">
        <v>212</v>
      </c>
      <c r="H7" s="56"/>
      <c r="I7" s="252">
        <f>'анализ нов'!K20</f>
        <v>0</v>
      </c>
      <c r="J7" s="60"/>
    </row>
    <row r="8" spans="1:10" ht="12" customHeight="1" x14ac:dyDescent="0.2">
      <c r="A8" s="54" t="s">
        <v>5</v>
      </c>
      <c r="B8" s="55"/>
      <c r="C8" s="56">
        <v>507</v>
      </c>
      <c r="D8" s="57" t="s">
        <v>119</v>
      </c>
      <c r="E8" s="259"/>
      <c r="F8" s="56">
        <v>244</v>
      </c>
      <c r="G8" s="56">
        <v>221</v>
      </c>
      <c r="H8" s="56"/>
      <c r="I8" s="252">
        <f>'анализ нов'!K21</f>
        <v>0</v>
      </c>
      <c r="J8" s="60"/>
    </row>
    <row r="9" spans="1:10" ht="12" customHeight="1" x14ac:dyDescent="0.2">
      <c r="A9" s="54" t="s">
        <v>113</v>
      </c>
      <c r="B9" s="55"/>
      <c r="C9" s="56">
        <v>507</v>
      </c>
      <c r="D9" s="57" t="s">
        <v>119</v>
      </c>
      <c r="E9" s="259"/>
      <c r="F9" s="56">
        <v>244</v>
      </c>
      <c r="G9" s="56">
        <v>226</v>
      </c>
      <c r="H9" s="56"/>
      <c r="I9" s="252">
        <f>'анализ нов'!K22</f>
        <v>96500</v>
      </c>
      <c r="J9" s="60"/>
    </row>
    <row r="10" spans="1:10" s="53" customFormat="1" ht="16.5" thickBot="1" x14ac:dyDescent="0.25">
      <c r="A10" s="459" t="s">
        <v>96</v>
      </c>
      <c r="B10" s="460"/>
      <c r="C10" s="463"/>
      <c r="D10" s="464"/>
      <c r="E10" s="464"/>
      <c r="F10" s="464"/>
      <c r="G10" s="464"/>
      <c r="H10" s="465"/>
      <c r="I10" s="253">
        <f>SUM(I5:I9)</f>
        <v>4692628.9235251872</v>
      </c>
      <c r="J10" s="61"/>
    </row>
    <row r="11" spans="1:10" ht="16.5" thickBot="1" x14ac:dyDescent="0.25">
      <c r="A11" s="461" t="s">
        <v>97</v>
      </c>
      <c r="B11" s="461"/>
      <c r="C11" s="461"/>
      <c r="D11" s="461"/>
      <c r="E11" s="461"/>
      <c r="F11" s="461"/>
      <c r="G11" s="461"/>
      <c r="H11" s="462"/>
      <c r="I11" s="254">
        <f>I10</f>
        <v>4692628.9235251872</v>
      </c>
      <c r="J11" s="62"/>
    </row>
    <row r="12" spans="1:10" ht="15.75" x14ac:dyDescent="0.25">
      <c r="A12" s="51"/>
    </row>
    <row r="14" spans="1:10" ht="15.75" x14ac:dyDescent="0.25">
      <c r="A14" s="45" t="s">
        <v>98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 ht="15.75" x14ac:dyDescent="0.25">
      <c r="A15" s="50" t="s">
        <v>299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0" ht="15.75" x14ac:dyDescent="0.25">
      <c r="A16" s="50" t="s">
        <v>99</v>
      </c>
      <c r="B16" s="50"/>
      <c r="C16" s="50"/>
      <c r="D16" s="50"/>
      <c r="E16" s="50"/>
      <c r="F16" s="50"/>
      <c r="G16" s="50"/>
      <c r="H16" s="50"/>
      <c r="I16" s="50"/>
    </row>
    <row r="17" spans="1:10" ht="15.75" x14ac:dyDescent="0.25">
      <c r="A17" s="413" t="s">
        <v>100</v>
      </c>
      <c r="B17" s="413"/>
      <c r="C17" s="413"/>
      <c r="D17" s="413"/>
      <c r="E17" s="413"/>
      <c r="F17" s="413"/>
      <c r="G17" s="413"/>
      <c r="H17" s="413"/>
      <c r="I17" s="413"/>
      <c r="J17" s="63">
        <v>1</v>
      </c>
    </row>
    <row r="18" spans="1:10" ht="15.75" x14ac:dyDescent="0.25">
      <c r="A18" s="50" t="s">
        <v>101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0" ht="15.75" x14ac:dyDescent="0.25">
      <c r="A19" s="50" t="s">
        <v>102</v>
      </c>
      <c r="B19" s="50"/>
      <c r="C19" s="50"/>
      <c r="D19" s="50"/>
      <c r="E19" s="50"/>
      <c r="F19" s="50"/>
      <c r="G19" s="50"/>
      <c r="H19" s="50"/>
      <c r="I19" s="50"/>
      <c r="J19" s="50"/>
    </row>
    <row r="20" spans="1:10" ht="15.75" x14ac:dyDescent="0.25">
      <c r="A20" s="51"/>
    </row>
    <row r="21" spans="1:10" ht="15.75" x14ac:dyDescent="0.25">
      <c r="A21" s="50" t="s">
        <v>298</v>
      </c>
      <c r="B21" s="50"/>
      <c r="C21" s="50"/>
      <c r="D21" s="50"/>
      <c r="E21" s="50" t="s">
        <v>297</v>
      </c>
      <c r="F21" s="50"/>
      <c r="G21" s="50"/>
      <c r="H21" s="50"/>
      <c r="I21" s="50"/>
      <c r="J21" s="50"/>
    </row>
    <row r="22" spans="1:10" ht="15.75" x14ac:dyDescent="0.25">
      <c r="A22" s="50" t="s">
        <v>103</v>
      </c>
      <c r="B22" s="50"/>
      <c r="C22" s="50"/>
      <c r="D22" s="50"/>
      <c r="E22" s="50"/>
      <c r="F22" s="50"/>
      <c r="G22" s="50"/>
      <c r="H22" s="50"/>
      <c r="I22" s="50"/>
      <c r="J22" s="50"/>
    </row>
    <row r="23" spans="1:10" ht="15.75" x14ac:dyDescent="0.25">
      <c r="A23" s="51" t="s">
        <v>104</v>
      </c>
    </row>
    <row r="24" spans="1:10" ht="15.75" x14ac:dyDescent="0.25">
      <c r="A24" s="51"/>
    </row>
    <row r="25" spans="1:10" ht="15.75" x14ac:dyDescent="0.25">
      <c r="A25" s="50" t="s">
        <v>105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10" ht="15.75" x14ac:dyDescent="0.25">
      <c r="A26" s="50" t="s">
        <v>106</v>
      </c>
      <c r="B26" s="50"/>
      <c r="C26" s="50"/>
      <c r="D26" s="50"/>
      <c r="E26" s="50"/>
      <c r="F26" s="50"/>
      <c r="G26" s="50"/>
      <c r="H26" s="50"/>
    </row>
    <row r="27" spans="1:10" ht="15.75" x14ac:dyDescent="0.25">
      <c r="A27" s="50" t="s">
        <v>107</v>
      </c>
      <c r="B27" s="50"/>
      <c r="C27" s="50"/>
      <c r="D27" s="50"/>
      <c r="E27" s="50"/>
      <c r="F27" s="50"/>
      <c r="G27" s="50"/>
      <c r="H27" s="50"/>
      <c r="I27" s="50"/>
    </row>
  </sheetData>
  <mergeCells count="8">
    <mergeCell ref="A17:I17"/>
    <mergeCell ref="A2:A3"/>
    <mergeCell ref="B2:B3"/>
    <mergeCell ref="C2:H2"/>
    <mergeCell ref="I2:J2"/>
    <mergeCell ref="A10:B10"/>
    <mergeCell ref="A11:H11"/>
    <mergeCell ref="C10:H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WVT25"/>
  <sheetViews>
    <sheetView topLeftCell="B13" zoomScale="82" zoomScaleNormal="82" zoomScaleSheetLayoutView="70" workbookViewId="0">
      <selection activeCell="M24" sqref="M24"/>
    </sheetView>
  </sheetViews>
  <sheetFormatPr defaultRowHeight="15.75" x14ac:dyDescent="0.25"/>
  <cols>
    <col min="1" max="1" width="39.140625" style="2" customWidth="1"/>
    <col min="2" max="2" width="11.140625" style="2" customWidth="1"/>
    <col min="3" max="3" width="10.85546875" style="2" customWidth="1"/>
    <col min="4" max="4" width="14.5703125" style="15" customWidth="1"/>
    <col min="5" max="5" width="12.5703125" style="15" customWidth="1"/>
    <col min="6" max="6" width="14.85546875" style="15" customWidth="1"/>
    <col min="7" max="7" width="16.140625" style="15" customWidth="1"/>
    <col min="8" max="8" width="16" style="15" customWidth="1"/>
    <col min="9" max="9" width="12.140625" style="15" customWidth="1"/>
    <col min="10" max="10" width="14.7109375" style="15" customWidth="1"/>
    <col min="11" max="11" width="16.42578125" style="15" customWidth="1"/>
    <col min="12" max="12" width="16" style="15" customWidth="1"/>
    <col min="13" max="13" width="13.7109375" style="15" customWidth="1"/>
    <col min="14" max="14" width="14" style="287" customWidth="1"/>
    <col min="15" max="15" width="17.7109375" style="2" customWidth="1"/>
    <col min="16" max="256" width="9.140625" style="2"/>
    <col min="257" max="257" width="48.42578125" style="2" customWidth="1"/>
    <col min="258" max="258" width="10.85546875" style="2" customWidth="1"/>
    <col min="259" max="259" width="15.28515625" style="2" customWidth="1"/>
    <col min="260" max="260" width="14.28515625" style="2" customWidth="1"/>
    <col min="261" max="261" width="14" style="2" customWidth="1"/>
    <col min="262" max="262" width="16.140625" style="2" customWidth="1"/>
    <col min="263" max="263" width="16" style="2" customWidth="1"/>
    <col min="264" max="264" width="12.140625" style="2" customWidth="1"/>
    <col min="265" max="265" width="14.7109375" style="2" customWidth="1"/>
    <col min="266" max="266" width="16.42578125" style="2" customWidth="1"/>
    <col min="267" max="267" width="16" style="2" customWidth="1"/>
    <col min="268" max="268" width="13.7109375" style="2" customWidth="1"/>
    <col min="269" max="512" width="9.140625" style="2"/>
    <col min="513" max="513" width="48.42578125" style="2" customWidth="1"/>
    <col min="514" max="514" width="10.85546875" style="2" customWidth="1"/>
    <col min="515" max="515" width="15.28515625" style="2" customWidth="1"/>
    <col min="516" max="516" width="14.28515625" style="2" customWidth="1"/>
    <col min="517" max="517" width="14" style="2" customWidth="1"/>
    <col min="518" max="518" width="16.140625" style="2" customWidth="1"/>
    <col min="519" max="519" width="16" style="2" customWidth="1"/>
    <col min="520" max="520" width="12.140625" style="2" customWidth="1"/>
    <col min="521" max="521" width="14.7109375" style="2" customWidth="1"/>
    <col min="522" max="522" width="16.42578125" style="2" customWidth="1"/>
    <col min="523" max="523" width="16" style="2" customWidth="1"/>
    <col min="524" max="524" width="13.7109375" style="2" customWidth="1"/>
    <col min="525" max="768" width="9.140625" style="2"/>
    <col min="769" max="769" width="48.42578125" style="2" customWidth="1"/>
    <col min="770" max="770" width="10.85546875" style="2" customWidth="1"/>
    <col min="771" max="771" width="15.28515625" style="2" customWidth="1"/>
    <col min="772" max="772" width="14.28515625" style="2" customWidth="1"/>
    <col min="773" max="773" width="14" style="2" customWidth="1"/>
    <col min="774" max="774" width="16.140625" style="2" customWidth="1"/>
    <col min="775" max="775" width="16" style="2" customWidth="1"/>
    <col min="776" max="776" width="12.140625" style="2" customWidth="1"/>
    <col min="777" max="777" width="14.7109375" style="2" customWidth="1"/>
    <col min="778" max="778" width="16.42578125" style="2" customWidth="1"/>
    <col min="779" max="779" width="16" style="2" customWidth="1"/>
    <col min="780" max="780" width="13.7109375" style="2" customWidth="1"/>
    <col min="781" max="1024" width="9.140625" style="2"/>
    <col min="1025" max="1025" width="48.42578125" style="2" customWidth="1"/>
    <col min="1026" max="1026" width="10.85546875" style="2" customWidth="1"/>
    <col min="1027" max="1027" width="15.28515625" style="2" customWidth="1"/>
    <col min="1028" max="1028" width="14.28515625" style="2" customWidth="1"/>
    <col min="1029" max="1029" width="14" style="2" customWidth="1"/>
    <col min="1030" max="1030" width="16.140625" style="2" customWidth="1"/>
    <col min="1031" max="1031" width="16" style="2" customWidth="1"/>
    <col min="1032" max="1032" width="12.140625" style="2" customWidth="1"/>
    <col min="1033" max="1033" width="14.7109375" style="2" customWidth="1"/>
    <col min="1034" max="1034" width="16.42578125" style="2" customWidth="1"/>
    <col min="1035" max="1035" width="16" style="2" customWidth="1"/>
    <col min="1036" max="1036" width="13.7109375" style="2" customWidth="1"/>
    <col min="1037" max="1280" width="9.140625" style="2"/>
    <col min="1281" max="1281" width="48.42578125" style="2" customWidth="1"/>
    <col min="1282" max="1282" width="10.85546875" style="2" customWidth="1"/>
    <col min="1283" max="1283" width="15.28515625" style="2" customWidth="1"/>
    <col min="1284" max="1284" width="14.28515625" style="2" customWidth="1"/>
    <col min="1285" max="1285" width="14" style="2" customWidth="1"/>
    <col min="1286" max="1286" width="16.140625" style="2" customWidth="1"/>
    <col min="1287" max="1287" width="16" style="2" customWidth="1"/>
    <col min="1288" max="1288" width="12.140625" style="2" customWidth="1"/>
    <col min="1289" max="1289" width="14.7109375" style="2" customWidth="1"/>
    <col min="1290" max="1290" width="16.42578125" style="2" customWidth="1"/>
    <col min="1291" max="1291" width="16" style="2" customWidth="1"/>
    <col min="1292" max="1292" width="13.7109375" style="2" customWidth="1"/>
    <col min="1293" max="1536" width="9.140625" style="2"/>
    <col min="1537" max="1537" width="48.42578125" style="2" customWidth="1"/>
    <col min="1538" max="1538" width="10.85546875" style="2" customWidth="1"/>
    <col min="1539" max="1539" width="15.28515625" style="2" customWidth="1"/>
    <col min="1540" max="1540" width="14.28515625" style="2" customWidth="1"/>
    <col min="1541" max="1541" width="14" style="2" customWidth="1"/>
    <col min="1542" max="1542" width="16.140625" style="2" customWidth="1"/>
    <col min="1543" max="1543" width="16" style="2" customWidth="1"/>
    <col min="1544" max="1544" width="12.140625" style="2" customWidth="1"/>
    <col min="1545" max="1545" width="14.7109375" style="2" customWidth="1"/>
    <col min="1546" max="1546" width="16.42578125" style="2" customWidth="1"/>
    <col min="1547" max="1547" width="16" style="2" customWidth="1"/>
    <col min="1548" max="1548" width="13.7109375" style="2" customWidth="1"/>
    <col min="1549" max="1792" width="9.140625" style="2"/>
    <col min="1793" max="1793" width="48.42578125" style="2" customWidth="1"/>
    <col min="1794" max="1794" width="10.85546875" style="2" customWidth="1"/>
    <col min="1795" max="1795" width="15.28515625" style="2" customWidth="1"/>
    <col min="1796" max="1796" width="14.28515625" style="2" customWidth="1"/>
    <col min="1797" max="1797" width="14" style="2" customWidth="1"/>
    <col min="1798" max="1798" width="16.140625" style="2" customWidth="1"/>
    <col min="1799" max="1799" width="16" style="2" customWidth="1"/>
    <col min="1800" max="1800" width="12.140625" style="2" customWidth="1"/>
    <col min="1801" max="1801" width="14.7109375" style="2" customWidth="1"/>
    <col min="1802" max="1802" width="16.42578125" style="2" customWidth="1"/>
    <col min="1803" max="1803" width="16" style="2" customWidth="1"/>
    <col min="1804" max="1804" width="13.7109375" style="2" customWidth="1"/>
    <col min="1805" max="2048" width="9.140625" style="2"/>
    <col min="2049" max="2049" width="48.42578125" style="2" customWidth="1"/>
    <col min="2050" max="2050" width="10.85546875" style="2" customWidth="1"/>
    <col min="2051" max="2051" width="15.28515625" style="2" customWidth="1"/>
    <col min="2052" max="2052" width="14.28515625" style="2" customWidth="1"/>
    <col min="2053" max="2053" width="14" style="2" customWidth="1"/>
    <col min="2054" max="2054" width="16.140625" style="2" customWidth="1"/>
    <col min="2055" max="2055" width="16" style="2" customWidth="1"/>
    <col min="2056" max="2056" width="12.140625" style="2" customWidth="1"/>
    <col min="2057" max="2057" width="14.7109375" style="2" customWidth="1"/>
    <col min="2058" max="2058" width="16.42578125" style="2" customWidth="1"/>
    <col min="2059" max="2059" width="16" style="2" customWidth="1"/>
    <col min="2060" max="2060" width="13.7109375" style="2" customWidth="1"/>
    <col min="2061" max="2304" width="9.140625" style="2"/>
    <col min="2305" max="2305" width="48.42578125" style="2" customWidth="1"/>
    <col min="2306" max="2306" width="10.85546875" style="2" customWidth="1"/>
    <col min="2307" max="2307" width="15.28515625" style="2" customWidth="1"/>
    <col min="2308" max="2308" width="14.28515625" style="2" customWidth="1"/>
    <col min="2309" max="2309" width="14" style="2" customWidth="1"/>
    <col min="2310" max="2310" width="16.140625" style="2" customWidth="1"/>
    <col min="2311" max="2311" width="16" style="2" customWidth="1"/>
    <col min="2312" max="2312" width="12.140625" style="2" customWidth="1"/>
    <col min="2313" max="2313" width="14.7109375" style="2" customWidth="1"/>
    <col min="2314" max="2314" width="16.42578125" style="2" customWidth="1"/>
    <col min="2315" max="2315" width="16" style="2" customWidth="1"/>
    <col min="2316" max="2316" width="13.7109375" style="2" customWidth="1"/>
    <col min="2317" max="2560" width="9.140625" style="2"/>
    <col min="2561" max="2561" width="48.42578125" style="2" customWidth="1"/>
    <col min="2562" max="2562" width="10.85546875" style="2" customWidth="1"/>
    <col min="2563" max="2563" width="15.28515625" style="2" customWidth="1"/>
    <col min="2564" max="2564" width="14.28515625" style="2" customWidth="1"/>
    <col min="2565" max="2565" width="14" style="2" customWidth="1"/>
    <col min="2566" max="2566" width="16.140625" style="2" customWidth="1"/>
    <col min="2567" max="2567" width="16" style="2" customWidth="1"/>
    <col min="2568" max="2568" width="12.140625" style="2" customWidth="1"/>
    <col min="2569" max="2569" width="14.7109375" style="2" customWidth="1"/>
    <col min="2570" max="2570" width="16.42578125" style="2" customWidth="1"/>
    <col min="2571" max="2571" width="16" style="2" customWidth="1"/>
    <col min="2572" max="2572" width="13.7109375" style="2" customWidth="1"/>
    <col min="2573" max="2816" width="9.140625" style="2"/>
    <col min="2817" max="2817" width="48.42578125" style="2" customWidth="1"/>
    <col min="2818" max="2818" width="10.85546875" style="2" customWidth="1"/>
    <col min="2819" max="2819" width="15.28515625" style="2" customWidth="1"/>
    <col min="2820" max="2820" width="14.28515625" style="2" customWidth="1"/>
    <col min="2821" max="2821" width="14" style="2" customWidth="1"/>
    <col min="2822" max="2822" width="16.140625" style="2" customWidth="1"/>
    <col min="2823" max="2823" width="16" style="2" customWidth="1"/>
    <col min="2824" max="2824" width="12.140625" style="2" customWidth="1"/>
    <col min="2825" max="2825" width="14.7109375" style="2" customWidth="1"/>
    <col min="2826" max="2826" width="16.42578125" style="2" customWidth="1"/>
    <col min="2827" max="2827" width="16" style="2" customWidth="1"/>
    <col min="2828" max="2828" width="13.7109375" style="2" customWidth="1"/>
    <col min="2829" max="3072" width="9.140625" style="2"/>
    <col min="3073" max="3073" width="48.42578125" style="2" customWidth="1"/>
    <col min="3074" max="3074" width="10.85546875" style="2" customWidth="1"/>
    <col min="3075" max="3075" width="15.28515625" style="2" customWidth="1"/>
    <col min="3076" max="3076" width="14.28515625" style="2" customWidth="1"/>
    <col min="3077" max="3077" width="14" style="2" customWidth="1"/>
    <col min="3078" max="3078" width="16.140625" style="2" customWidth="1"/>
    <col min="3079" max="3079" width="16" style="2" customWidth="1"/>
    <col min="3080" max="3080" width="12.140625" style="2" customWidth="1"/>
    <col min="3081" max="3081" width="14.7109375" style="2" customWidth="1"/>
    <col min="3082" max="3082" width="16.42578125" style="2" customWidth="1"/>
    <col min="3083" max="3083" width="16" style="2" customWidth="1"/>
    <col min="3084" max="3084" width="13.7109375" style="2" customWidth="1"/>
    <col min="3085" max="3328" width="9.140625" style="2"/>
    <col min="3329" max="3329" width="48.42578125" style="2" customWidth="1"/>
    <col min="3330" max="3330" width="10.85546875" style="2" customWidth="1"/>
    <col min="3331" max="3331" width="15.28515625" style="2" customWidth="1"/>
    <col min="3332" max="3332" width="14.28515625" style="2" customWidth="1"/>
    <col min="3333" max="3333" width="14" style="2" customWidth="1"/>
    <col min="3334" max="3334" width="16.140625" style="2" customWidth="1"/>
    <col min="3335" max="3335" width="16" style="2" customWidth="1"/>
    <col min="3336" max="3336" width="12.140625" style="2" customWidth="1"/>
    <col min="3337" max="3337" width="14.7109375" style="2" customWidth="1"/>
    <col min="3338" max="3338" width="16.42578125" style="2" customWidth="1"/>
    <col min="3339" max="3339" width="16" style="2" customWidth="1"/>
    <col min="3340" max="3340" width="13.7109375" style="2" customWidth="1"/>
    <col min="3341" max="3584" width="9.140625" style="2"/>
    <col min="3585" max="3585" width="48.42578125" style="2" customWidth="1"/>
    <col min="3586" max="3586" width="10.85546875" style="2" customWidth="1"/>
    <col min="3587" max="3587" width="15.28515625" style="2" customWidth="1"/>
    <col min="3588" max="3588" width="14.28515625" style="2" customWidth="1"/>
    <col min="3589" max="3589" width="14" style="2" customWidth="1"/>
    <col min="3590" max="3590" width="16.140625" style="2" customWidth="1"/>
    <col min="3591" max="3591" width="16" style="2" customWidth="1"/>
    <col min="3592" max="3592" width="12.140625" style="2" customWidth="1"/>
    <col min="3593" max="3593" width="14.7109375" style="2" customWidth="1"/>
    <col min="3594" max="3594" width="16.42578125" style="2" customWidth="1"/>
    <col min="3595" max="3595" width="16" style="2" customWidth="1"/>
    <col min="3596" max="3596" width="13.7109375" style="2" customWidth="1"/>
    <col min="3597" max="3840" width="9.140625" style="2"/>
    <col min="3841" max="3841" width="48.42578125" style="2" customWidth="1"/>
    <col min="3842" max="3842" width="10.85546875" style="2" customWidth="1"/>
    <col min="3843" max="3843" width="15.28515625" style="2" customWidth="1"/>
    <col min="3844" max="3844" width="14.28515625" style="2" customWidth="1"/>
    <col min="3845" max="3845" width="14" style="2" customWidth="1"/>
    <col min="3846" max="3846" width="16.140625" style="2" customWidth="1"/>
    <col min="3847" max="3847" width="16" style="2" customWidth="1"/>
    <col min="3848" max="3848" width="12.140625" style="2" customWidth="1"/>
    <col min="3849" max="3849" width="14.7109375" style="2" customWidth="1"/>
    <col min="3850" max="3850" width="16.42578125" style="2" customWidth="1"/>
    <col min="3851" max="3851" width="16" style="2" customWidth="1"/>
    <col min="3852" max="3852" width="13.7109375" style="2" customWidth="1"/>
    <col min="3853" max="4096" width="9.140625" style="2"/>
    <col min="4097" max="4097" width="48.42578125" style="2" customWidth="1"/>
    <col min="4098" max="4098" width="10.85546875" style="2" customWidth="1"/>
    <col min="4099" max="4099" width="15.28515625" style="2" customWidth="1"/>
    <col min="4100" max="4100" width="14.28515625" style="2" customWidth="1"/>
    <col min="4101" max="4101" width="14" style="2" customWidth="1"/>
    <col min="4102" max="4102" width="16.140625" style="2" customWidth="1"/>
    <col min="4103" max="4103" width="16" style="2" customWidth="1"/>
    <col min="4104" max="4104" width="12.140625" style="2" customWidth="1"/>
    <col min="4105" max="4105" width="14.7109375" style="2" customWidth="1"/>
    <col min="4106" max="4106" width="16.42578125" style="2" customWidth="1"/>
    <col min="4107" max="4107" width="16" style="2" customWidth="1"/>
    <col min="4108" max="4108" width="13.7109375" style="2" customWidth="1"/>
    <col min="4109" max="4352" width="9.140625" style="2"/>
    <col min="4353" max="4353" width="48.42578125" style="2" customWidth="1"/>
    <col min="4354" max="4354" width="10.85546875" style="2" customWidth="1"/>
    <col min="4355" max="4355" width="15.28515625" style="2" customWidth="1"/>
    <col min="4356" max="4356" width="14.28515625" style="2" customWidth="1"/>
    <col min="4357" max="4357" width="14" style="2" customWidth="1"/>
    <col min="4358" max="4358" width="16.140625" style="2" customWidth="1"/>
    <col min="4359" max="4359" width="16" style="2" customWidth="1"/>
    <col min="4360" max="4360" width="12.140625" style="2" customWidth="1"/>
    <col min="4361" max="4361" width="14.7109375" style="2" customWidth="1"/>
    <col min="4362" max="4362" width="16.42578125" style="2" customWidth="1"/>
    <col min="4363" max="4363" width="16" style="2" customWidth="1"/>
    <col min="4364" max="4364" width="13.7109375" style="2" customWidth="1"/>
    <col min="4365" max="4608" width="9.140625" style="2"/>
    <col min="4609" max="4609" width="48.42578125" style="2" customWidth="1"/>
    <col min="4610" max="4610" width="10.85546875" style="2" customWidth="1"/>
    <col min="4611" max="4611" width="15.28515625" style="2" customWidth="1"/>
    <col min="4612" max="4612" width="14.28515625" style="2" customWidth="1"/>
    <col min="4613" max="4613" width="14" style="2" customWidth="1"/>
    <col min="4614" max="4614" width="16.140625" style="2" customWidth="1"/>
    <col min="4615" max="4615" width="16" style="2" customWidth="1"/>
    <col min="4616" max="4616" width="12.140625" style="2" customWidth="1"/>
    <col min="4617" max="4617" width="14.7109375" style="2" customWidth="1"/>
    <col min="4618" max="4618" width="16.42578125" style="2" customWidth="1"/>
    <col min="4619" max="4619" width="16" style="2" customWidth="1"/>
    <col min="4620" max="4620" width="13.7109375" style="2" customWidth="1"/>
    <col min="4621" max="4864" width="9.140625" style="2"/>
    <col min="4865" max="4865" width="48.42578125" style="2" customWidth="1"/>
    <col min="4866" max="4866" width="10.85546875" style="2" customWidth="1"/>
    <col min="4867" max="4867" width="15.28515625" style="2" customWidth="1"/>
    <col min="4868" max="4868" width="14.28515625" style="2" customWidth="1"/>
    <col min="4869" max="4869" width="14" style="2" customWidth="1"/>
    <col min="4870" max="4870" width="16.140625" style="2" customWidth="1"/>
    <col min="4871" max="4871" width="16" style="2" customWidth="1"/>
    <col min="4872" max="4872" width="12.140625" style="2" customWidth="1"/>
    <col min="4873" max="4873" width="14.7109375" style="2" customWidth="1"/>
    <col min="4874" max="4874" width="16.42578125" style="2" customWidth="1"/>
    <col min="4875" max="4875" width="16" style="2" customWidth="1"/>
    <col min="4876" max="4876" width="13.7109375" style="2" customWidth="1"/>
    <col min="4877" max="5120" width="9.140625" style="2"/>
    <col min="5121" max="5121" width="48.42578125" style="2" customWidth="1"/>
    <col min="5122" max="5122" width="10.85546875" style="2" customWidth="1"/>
    <col min="5123" max="5123" width="15.28515625" style="2" customWidth="1"/>
    <col min="5124" max="5124" width="14.28515625" style="2" customWidth="1"/>
    <col min="5125" max="5125" width="14" style="2" customWidth="1"/>
    <col min="5126" max="5126" width="16.140625" style="2" customWidth="1"/>
    <col min="5127" max="5127" width="16" style="2" customWidth="1"/>
    <col min="5128" max="5128" width="12.140625" style="2" customWidth="1"/>
    <col min="5129" max="5129" width="14.7109375" style="2" customWidth="1"/>
    <col min="5130" max="5130" width="16.42578125" style="2" customWidth="1"/>
    <col min="5131" max="5131" width="16" style="2" customWidth="1"/>
    <col min="5132" max="5132" width="13.7109375" style="2" customWidth="1"/>
    <col min="5133" max="5376" width="9.140625" style="2"/>
    <col min="5377" max="5377" width="48.42578125" style="2" customWidth="1"/>
    <col min="5378" max="5378" width="10.85546875" style="2" customWidth="1"/>
    <col min="5379" max="5379" width="15.28515625" style="2" customWidth="1"/>
    <col min="5380" max="5380" width="14.28515625" style="2" customWidth="1"/>
    <col min="5381" max="5381" width="14" style="2" customWidth="1"/>
    <col min="5382" max="5382" width="16.140625" style="2" customWidth="1"/>
    <col min="5383" max="5383" width="16" style="2" customWidth="1"/>
    <col min="5384" max="5384" width="12.140625" style="2" customWidth="1"/>
    <col min="5385" max="5385" width="14.7109375" style="2" customWidth="1"/>
    <col min="5386" max="5386" width="16.42578125" style="2" customWidth="1"/>
    <col min="5387" max="5387" width="16" style="2" customWidth="1"/>
    <col min="5388" max="5388" width="13.7109375" style="2" customWidth="1"/>
    <col min="5389" max="5632" width="9.140625" style="2"/>
    <col min="5633" max="5633" width="48.42578125" style="2" customWidth="1"/>
    <col min="5634" max="5634" width="10.85546875" style="2" customWidth="1"/>
    <col min="5635" max="5635" width="15.28515625" style="2" customWidth="1"/>
    <col min="5636" max="5636" width="14.28515625" style="2" customWidth="1"/>
    <col min="5637" max="5637" width="14" style="2" customWidth="1"/>
    <col min="5638" max="5638" width="16.140625" style="2" customWidth="1"/>
    <col min="5639" max="5639" width="16" style="2" customWidth="1"/>
    <col min="5640" max="5640" width="12.140625" style="2" customWidth="1"/>
    <col min="5641" max="5641" width="14.7109375" style="2" customWidth="1"/>
    <col min="5642" max="5642" width="16.42578125" style="2" customWidth="1"/>
    <col min="5643" max="5643" width="16" style="2" customWidth="1"/>
    <col min="5644" max="5644" width="13.7109375" style="2" customWidth="1"/>
    <col min="5645" max="5888" width="9.140625" style="2"/>
    <col min="5889" max="5889" width="48.42578125" style="2" customWidth="1"/>
    <col min="5890" max="5890" width="10.85546875" style="2" customWidth="1"/>
    <col min="5891" max="5891" width="15.28515625" style="2" customWidth="1"/>
    <col min="5892" max="5892" width="14.28515625" style="2" customWidth="1"/>
    <col min="5893" max="5893" width="14" style="2" customWidth="1"/>
    <col min="5894" max="5894" width="16.140625" style="2" customWidth="1"/>
    <col min="5895" max="5895" width="16" style="2" customWidth="1"/>
    <col min="5896" max="5896" width="12.140625" style="2" customWidth="1"/>
    <col min="5897" max="5897" width="14.7109375" style="2" customWidth="1"/>
    <col min="5898" max="5898" width="16.42578125" style="2" customWidth="1"/>
    <col min="5899" max="5899" width="16" style="2" customWidth="1"/>
    <col min="5900" max="5900" width="13.7109375" style="2" customWidth="1"/>
    <col min="5901" max="6144" width="9.140625" style="2"/>
    <col min="6145" max="6145" width="48.42578125" style="2" customWidth="1"/>
    <col min="6146" max="6146" width="10.85546875" style="2" customWidth="1"/>
    <col min="6147" max="6147" width="15.28515625" style="2" customWidth="1"/>
    <col min="6148" max="6148" width="14.28515625" style="2" customWidth="1"/>
    <col min="6149" max="6149" width="14" style="2" customWidth="1"/>
    <col min="6150" max="6150" width="16.140625" style="2" customWidth="1"/>
    <col min="6151" max="6151" width="16" style="2" customWidth="1"/>
    <col min="6152" max="6152" width="12.140625" style="2" customWidth="1"/>
    <col min="6153" max="6153" width="14.7109375" style="2" customWidth="1"/>
    <col min="6154" max="6154" width="16.42578125" style="2" customWidth="1"/>
    <col min="6155" max="6155" width="16" style="2" customWidth="1"/>
    <col min="6156" max="6156" width="13.7109375" style="2" customWidth="1"/>
    <col min="6157" max="6400" width="9.140625" style="2"/>
    <col min="6401" max="6401" width="48.42578125" style="2" customWidth="1"/>
    <col min="6402" max="6402" width="10.85546875" style="2" customWidth="1"/>
    <col min="6403" max="6403" width="15.28515625" style="2" customWidth="1"/>
    <col min="6404" max="6404" width="14.28515625" style="2" customWidth="1"/>
    <col min="6405" max="6405" width="14" style="2" customWidth="1"/>
    <col min="6406" max="6406" width="16.140625" style="2" customWidth="1"/>
    <col min="6407" max="6407" width="16" style="2" customWidth="1"/>
    <col min="6408" max="6408" width="12.140625" style="2" customWidth="1"/>
    <col min="6409" max="6409" width="14.7109375" style="2" customWidth="1"/>
    <col min="6410" max="6410" width="16.42578125" style="2" customWidth="1"/>
    <col min="6411" max="6411" width="16" style="2" customWidth="1"/>
    <col min="6412" max="6412" width="13.7109375" style="2" customWidth="1"/>
    <col min="6413" max="6656" width="9.140625" style="2"/>
    <col min="6657" max="6657" width="48.42578125" style="2" customWidth="1"/>
    <col min="6658" max="6658" width="10.85546875" style="2" customWidth="1"/>
    <col min="6659" max="6659" width="15.28515625" style="2" customWidth="1"/>
    <col min="6660" max="6660" width="14.28515625" style="2" customWidth="1"/>
    <col min="6661" max="6661" width="14" style="2" customWidth="1"/>
    <col min="6662" max="6662" width="16.140625" style="2" customWidth="1"/>
    <col min="6663" max="6663" width="16" style="2" customWidth="1"/>
    <col min="6664" max="6664" width="12.140625" style="2" customWidth="1"/>
    <col min="6665" max="6665" width="14.7109375" style="2" customWidth="1"/>
    <col min="6666" max="6666" width="16.42578125" style="2" customWidth="1"/>
    <col min="6667" max="6667" width="16" style="2" customWidth="1"/>
    <col min="6668" max="6668" width="13.7109375" style="2" customWidth="1"/>
    <col min="6669" max="6912" width="9.140625" style="2"/>
    <col min="6913" max="6913" width="48.42578125" style="2" customWidth="1"/>
    <col min="6914" max="6914" width="10.85546875" style="2" customWidth="1"/>
    <col min="6915" max="6915" width="15.28515625" style="2" customWidth="1"/>
    <col min="6916" max="6916" width="14.28515625" style="2" customWidth="1"/>
    <col min="6917" max="6917" width="14" style="2" customWidth="1"/>
    <col min="6918" max="6918" width="16.140625" style="2" customWidth="1"/>
    <col min="6919" max="6919" width="16" style="2" customWidth="1"/>
    <col min="6920" max="6920" width="12.140625" style="2" customWidth="1"/>
    <col min="6921" max="6921" width="14.7109375" style="2" customWidth="1"/>
    <col min="6922" max="6922" width="16.42578125" style="2" customWidth="1"/>
    <col min="6923" max="6923" width="16" style="2" customWidth="1"/>
    <col min="6924" max="6924" width="13.7109375" style="2" customWidth="1"/>
    <col min="6925" max="7168" width="9.140625" style="2"/>
    <col min="7169" max="7169" width="48.42578125" style="2" customWidth="1"/>
    <col min="7170" max="7170" width="10.85546875" style="2" customWidth="1"/>
    <col min="7171" max="7171" width="15.28515625" style="2" customWidth="1"/>
    <col min="7172" max="7172" width="14.28515625" style="2" customWidth="1"/>
    <col min="7173" max="7173" width="14" style="2" customWidth="1"/>
    <col min="7174" max="7174" width="16.140625" style="2" customWidth="1"/>
    <col min="7175" max="7175" width="16" style="2" customWidth="1"/>
    <col min="7176" max="7176" width="12.140625" style="2" customWidth="1"/>
    <col min="7177" max="7177" width="14.7109375" style="2" customWidth="1"/>
    <col min="7178" max="7178" width="16.42578125" style="2" customWidth="1"/>
    <col min="7179" max="7179" width="16" style="2" customWidth="1"/>
    <col min="7180" max="7180" width="13.7109375" style="2" customWidth="1"/>
    <col min="7181" max="7424" width="9.140625" style="2"/>
    <col min="7425" max="7425" width="48.42578125" style="2" customWidth="1"/>
    <col min="7426" max="7426" width="10.85546875" style="2" customWidth="1"/>
    <col min="7427" max="7427" width="15.28515625" style="2" customWidth="1"/>
    <col min="7428" max="7428" width="14.28515625" style="2" customWidth="1"/>
    <col min="7429" max="7429" width="14" style="2" customWidth="1"/>
    <col min="7430" max="7430" width="16.140625" style="2" customWidth="1"/>
    <col min="7431" max="7431" width="16" style="2" customWidth="1"/>
    <col min="7432" max="7432" width="12.140625" style="2" customWidth="1"/>
    <col min="7433" max="7433" width="14.7109375" style="2" customWidth="1"/>
    <col min="7434" max="7434" width="16.42578125" style="2" customWidth="1"/>
    <col min="7435" max="7435" width="16" style="2" customWidth="1"/>
    <col min="7436" max="7436" width="13.7109375" style="2" customWidth="1"/>
    <col min="7437" max="7680" width="9.140625" style="2"/>
    <col min="7681" max="7681" width="48.42578125" style="2" customWidth="1"/>
    <col min="7682" max="7682" width="10.85546875" style="2" customWidth="1"/>
    <col min="7683" max="7683" width="15.28515625" style="2" customWidth="1"/>
    <col min="7684" max="7684" width="14.28515625" style="2" customWidth="1"/>
    <col min="7685" max="7685" width="14" style="2" customWidth="1"/>
    <col min="7686" max="7686" width="16.140625" style="2" customWidth="1"/>
    <col min="7687" max="7687" width="16" style="2" customWidth="1"/>
    <col min="7688" max="7688" width="12.140625" style="2" customWidth="1"/>
    <col min="7689" max="7689" width="14.7109375" style="2" customWidth="1"/>
    <col min="7690" max="7690" width="16.42578125" style="2" customWidth="1"/>
    <col min="7691" max="7691" width="16" style="2" customWidth="1"/>
    <col min="7692" max="7692" width="13.7109375" style="2" customWidth="1"/>
    <col min="7693" max="7936" width="9.140625" style="2"/>
    <col min="7937" max="7937" width="48.42578125" style="2" customWidth="1"/>
    <col min="7938" max="7938" width="10.85546875" style="2" customWidth="1"/>
    <col min="7939" max="7939" width="15.28515625" style="2" customWidth="1"/>
    <col min="7940" max="7940" width="14.28515625" style="2" customWidth="1"/>
    <col min="7941" max="7941" width="14" style="2" customWidth="1"/>
    <col min="7942" max="7942" width="16.140625" style="2" customWidth="1"/>
    <col min="7943" max="7943" width="16" style="2" customWidth="1"/>
    <col min="7944" max="7944" width="12.140625" style="2" customWidth="1"/>
    <col min="7945" max="7945" width="14.7109375" style="2" customWidth="1"/>
    <col min="7946" max="7946" width="16.42578125" style="2" customWidth="1"/>
    <col min="7947" max="7947" width="16" style="2" customWidth="1"/>
    <col min="7948" max="7948" width="13.7109375" style="2" customWidth="1"/>
    <col min="7949" max="8192" width="9.140625" style="2"/>
    <col min="8193" max="8193" width="48.42578125" style="2" customWidth="1"/>
    <col min="8194" max="8194" width="10.85546875" style="2" customWidth="1"/>
    <col min="8195" max="8195" width="15.28515625" style="2" customWidth="1"/>
    <col min="8196" max="8196" width="14.28515625" style="2" customWidth="1"/>
    <col min="8197" max="8197" width="14" style="2" customWidth="1"/>
    <col min="8198" max="8198" width="16.140625" style="2" customWidth="1"/>
    <col min="8199" max="8199" width="16" style="2" customWidth="1"/>
    <col min="8200" max="8200" width="12.140625" style="2" customWidth="1"/>
    <col min="8201" max="8201" width="14.7109375" style="2" customWidth="1"/>
    <col min="8202" max="8202" width="16.42578125" style="2" customWidth="1"/>
    <col min="8203" max="8203" width="16" style="2" customWidth="1"/>
    <col min="8204" max="8204" width="13.7109375" style="2" customWidth="1"/>
    <col min="8205" max="8448" width="9.140625" style="2"/>
    <col min="8449" max="8449" width="48.42578125" style="2" customWidth="1"/>
    <col min="8450" max="8450" width="10.85546875" style="2" customWidth="1"/>
    <col min="8451" max="8451" width="15.28515625" style="2" customWidth="1"/>
    <col min="8452" max="8452" width="14.28515625" style="2" customWidth="1"/>
    <col min="8453" max="8453" width="14" style="2" customWidth="1"/>
    <col min="8454" max="8454" width="16.140625" style="2" customWidth="1"/>
    <col min="8455" max="8455" width="16" style="2" customWidth="1"/>
    <col min="8456" max="8456" width="12.140625" style="2" customWidth="1"/>
    <col min="8457" max="8457" width="14.7109375" style="2" customWidth="1"/>
    <col min="8458" max="8458" width="16.42578125" style="2" customWidth="1"/>
    <col min="8459" max="8459" width="16" style="2" customWidth="1"/>
    <col min="8460" max="8460" width="13.7109375" style="2" customWidth="1"/>
    <col min="8461" max="8704" width="9.140625" style="2"/>
    <col min="8705" max="8705" width="48.42578125" style="2" customWidth="1"/>
    <col min="8706" max="8706" width="10.85546875" style="2" customWidth="1"/>
    <col min="8707" max="8707" width="15.28515625" style="2" customWidth="1"/>
    <col min="8708" max="8708" width="14.28515625" style="2" customWidth="1"/>
    <col min="8709" max="8709" width="14" style="2" customWidth="1"/>
    <col min="8710" max="8710" width="16.140625" style="2" customWidth="1"/>
    <col min="8711" max="8711" width="16" style="2" customWidth="1"/>
    <col min="8712" max="8712" width="12.140625" style="2" customWidth="1"/>
    <col min="8713" max="8713" width="14.7109375" style="2" customWidth="1"/>
    <col min="8714" max="8714" width="16.42578125" style="2" customWidth="1"/>
    <col min="8715" max="8715" width="16" style="2" customWidth="1"/>
    <col min="8716" max="8716" width="13.7109375" style="2" customWidth="1"/>
    <col min="8717" max="8960" width="9.140625" style="2"/>
    <col min="8961" max="8961" width="48.42578125" style="2" customWidth="1"/>
    <col min="8962" max="8962" width="10.85546875" style="2" customWidth="1"/>
    <col min="8963" max="8963" width="15.28515625" style="2" customWidth="1"/>
    <col min="8964" max="8964" width="14.28515625" style="2" customWidth="1"/>
    <col min="8965" max="8965" width="14" style="2" customWidth="1"/>
    <col min="8966" max="8966" width="16.140625" style="2" customWidth="1"/>
    <col min="8967" max="8967" width="16" style="2" customWidth="1"/>
    <col min="8968" max="8968" width="12.140625" style="2" customWidth="1"/>
    <col min="8969" max="8969" width="14.7109375" style="2" customWidth="1"/>
    <col min="8970" max="8970" width="16.42578125" style="2" customWidth="1"/>
    <col min="8971" max="8971" width="16" style="2" customWidth="1"/>
    <col min="8972" max="8972" width="13.7109375" style="2" customWidth="1"/>
    <col min="8973" max="9216" width="9.140625" style="2"/>
    <col min="9217" max="9217" width="48.42578125" style="2" customWidth="1"/>
    <col min="9218" max="9218" width="10.85546875" style="2" customWidth="1"/>
    <col min="9219" max="9219" width="15.28515625" style="2" customWidth="1"/>
    <col min="9220" max="9220" width="14.28515625" style="2" customWidth="1"/>
    <col min="9221" max="9221" width="14" style="2" customWidth="1"/>
    <col min="9222" max="9222" width="16.140625" style="2" customWidth="1"/>
    <col min="9223" max="9223" width="16" style="2" customWidth="1"/>
    <col min="9224" max="9224" width="12.140625" style="2" customWidth="1"/>
    <col min="9225" max="9225" width="14.7109375" style="2" customWidth="1"/>
    <col min="9226" max="9226" width="16.42578125" style="2" customWidth="1"/>
    <col min="9227" max="9227" width="16" style="2" customWidth="1"/>
    <col min="9228" max="9228" width="13.7109375" style="2" customWidth="1"/>
    <col min="9229" max="9472" width="9.140625" style="2"/>
    <col min="9473" max="9473" width="48.42578125" style="2" customWidth="1"/>
    <col min="9474" max="9474" width="10.85546875" style="2" customWidth="1"/>
    <col min="9475" max="9475" width="15.28515625" style="2" customWidth="1"/>
    <col min="9476" max="9476" width="14.28515625" style="2" customWidth="1"/>
    <col min="9477" max="9477" width="14" style="2" customWidth="1"/>
    <col min="9478" max="9478" width="16.140625" style="2" customWidth="1"/>
    <col min="9479" max="9479" width="16" style="2" customWidth="1"/>
    <col min="9480" max="9480" width="12.140625" style="2" customWidth="1"/>
    <col min="9481" max="9481" width="14.7109375" style="2" customWidth="1"/>
    <col min="9482" max="9482" width="16.42578125" style="2" customWidth="1"/>
    <col min="9483" max="9483" width="16" style="2" customWidth="1"/>
    <col min="9484" max="9484" width="13.7109375" style="2" customWidth="1"/>
    <col min="9485" max="9728" width="9.140625" style="2"/>
    <col min="9729" max="9729" width="48.42578125" style="2" customWidth="1"/>
    <col min="9730" max="9730" width="10.85546875" style="2" customWidth="1"/>
    <col min="9731" max="9731" width="15.28515625" style="2" customWidth="1"/>
    <col min="9732" max="9732" width="14.28515625" style="2" customWidth="1"/>
    <col min="9733" max="9733" width="14" style="2" customWidth="1"/>
    <col min="9734" max="9734" width="16.140625" style="2" customWidth="1"/>
    <col min="9735" max="9735" width="16" style="2" customWidth="1"/>
    <col min="9736" max="9736" width="12.140625" style="2" customWidth="1"/>
    <col min="9737" max="9737" width="14.7109375" style="2" customWidth="1"/>
    <col min="9738" max="9738" width="16.42578125" style="2" customWidth="1"/>
    <col min="9739" max="9739" width="16" style="2" customWidth="1"/>
    <col min="9740" max="9740" width="13.7109375" style="2" customWidth="1"/>
    <col min="9741" max="9984" width="9.140625" style="2"/>
    <col min="9985" max="9985" width="48.42578125" style="2" customWidth="1"/>
    <col min="9986" max="9986" width="10.85546875" style="2" customWidth="1"/>
    <col min="9987" max="9987" width="15.28515625" style="2" customWidth="1"/>
    <col min="9988" max="9988" width="14.28515625" style="2" customWidth="1"/>
    <col min="9989" max="9989" width="14" style="2" customWidth="1"/>
    <col min="9990" max="9990" width="16.140625" style="2" customWidth="1"/>
    <col min="9991" max="9991" width="16" style="2" customWidth="1"/>
    <col min="9992" max="9992" width="12.140625" style="2" customWidth="1"/>
    <col min="9993" max="9993" width="14.7109375" style="2" customWidth="1"/>
    <col min="9994" max="9994" width="16.42578125" style="2" customWidth="1"/>
    <col min="9995" max="9995" width="16" style="2" customWidth="1"/>
    <col min="9996" max="9996" width="13.7109375" style="2" customWidth="1"/>
    <col min="9997" max="10240" width="9.140625" style="2"/>
    <col min="10241" max="10241" width="48.42578125" style="2" customWidth="1"/>
    <col min="10242" max="10242" width="10.85546875" style="2" customWidth="1"/>
    <col min="10243" max="10243" width="15.28515625" style="2" customWidth="1"/>
    <col min="10244" max="10244" width="14.28515625" style="2" customWidth="1"/>
    <col min="10245" max="10245" width="14" style="2" customWidth="1"/>
    <col min="10246" max="10246" width="16.140625" style="2" customWidth="1"/>
    <col min="10247" max="10247" width="16" style="2" customWidth="1"/>
    <col min="10248" max="10248" width="12.140625" style="2" customWidth="1"/>
    <col min="10249" max="10249" width="14.7109375" style="2" customWidth="1"/>
    <col min="10250" max="10250" width="16.42578125" style="2" customWidth="1"/>
    <col min="10251" max="10251" width="16" style="2" customWidth="1"/>
    <col min="10252" max="10252" width="13.7109375" style="2" customWidth="1"/>
    <col min="10253" max="10496" width="9.140625" style="2"/>
    <col min="10497" max="10497" width="48.42578125" style="2" customWidth="1"/>
    <col min="10498" max="10498" width="10.85546875" style="2" customWidth="1"/>
    <col min="10499" max="10499" width="15.28515625" style="2" customWidth="1"/>
    <col min="10500" max="10500" width="14.28515625" style="2" customWidth="1"/>
    <col min="10501" max="10501" width="14" style="2" customWidth="1"/>
    <col min="10502" max="10502" width="16.140625" style="2" customWidth="1"/>
    <col min="10503" max="10503" width="16" style="2" customWidth="1"/>
    <col min="10504" max="10504" width="12.140625" style="2" customWidth="1"/>
    <col min="10505" max="10505" width="14.7109375" style="2" customWidth="1"/>
    <col min="10506" max="10506" width="16.42578125" style="2" customWidth="1"/>
    <col min="10507" max="10507" width="16" style="2" customWidth="1"/>
    <col min="10508" max="10508" width="13.7109375" style="2" customWidth="1"/>
    <col min="10509" max="10752" width="9.140625" style="2"/>
    <col min="10753" max="10753" width="48.42578125" style="2" customWidth="1"/>
    <col min="10754" max="10754" width="10.85546875" style="2" customWidth="1"/>
    <col min="10755" max="10755" width="15.28515625" style="2" customWidth="1"/>
    <col min="10756" max="10756" width="14.28515625" style="2" customWidth="1"/>
    <col min="10757" max="10757" width="14" style="2" customWidth="1"/>
    <col min="10758" max="10758" width="16.140625" style="2" customWidth="1"/>
    <col min="10759" max="10759" width="16" style="2" customWidth="1"/>
    <col min="10760" max="10760" width="12.140625" style="2" customWidth="1"/>
    <col min="10761" max="10761" width="14.7109375" style="2" customWidth="1"/>
    <col min="10762" max="10762" width="16.42578125" style="2" customWidth="1"/>
    <col min="10763" max="10763" width="16" style="2" customWidth="1"/>
    <col min="10764" max="10764" width="13.7109375" style="2" customWidth="1"/>
    <col min="10765" max="11008" width="9.140625" style="2"/>
    <col min="11009" max="11009" width="48.42578125" style="2" customWidth="1"/>
    <col min="11010" max="11010" width="10.85546875" style="2" customWidth="1"/>
    <col min="11011" max="11011" width="15.28515625" style="2" customWidth="1"/>
    <col min="11012" max="11012" width="14.28515625" style="2" customWidth="1"/>
    <col min="11013" max="11013" width="14" style="2" customWidth="1"/>
    <col min="11014" max="11014" width="16.140625" style="2" customWidth="1"/>
    <col min="11015" max="11015" width="16" style="2" customWidth="1"/>
    <col min="11016" max="11016" width="12.140625" style="2" customWidth="1"/>
    <col min="11017" max="11017" width="14.7109375" style="2" customWidth="1"/>
    <col min="11018" max="11018" width="16.42578125" style="2" customWidth="1"/>
    <col min="11019" max="11019" width="16" style="2" customWidth="1"/>
    <col min="11020" max="11020" width="13.7109375" style="2" customWidth="1"/>
    <col min="11021" max="11264" width="9.140625" style="2"/>
    <col min="11265" max="11265" width="48.42578125" style="2" customWidth="1"/>
    <col min="11266" max="11266" width="10.85546875" style="2" customWidth="1"/>
    <col min="11267" max="11267" width="15.28515625" style="2" customWidth="1"/>
    <col min="11268" max="11268" width="14.28515625" style="2" customWidth="1"/>
    <col min="11269" max="11269" width="14" style="2" customWidth="1"/>
    <col min="11270" max="11270" width="16.140625" style="2" customWidth="1"/>
    <col min="11271" max="11271" width="16" style="2" customWidth="1"/>
    <col min="11272" max="11272" width="12.140625" style="2" customWidth="1"/>
    <col min="11273" max="11273" width="14.7109375" style="2" customWidth="1"/>
    <col min="11274" max="11274" width="16.42578125" style="2" customWidth="1"/>
    <col min="11275" max="11275" width="16" style="2" customWidth="1"/>
    <col min="11276" max="11276" width="13.7109375" style="2" customWidth="1"/>
    <col min="11277" max="11520" width="9.140625" style="2"/>
    <col min="11521" max="11521" width="48.42578125" style="2" customWidth="1"/>
    <col min="11522" max="11522" width="10.85546875" style="2" customWidth="1"/>
    <col min="11523" max="11523" width="15.28515625" style="2" customWidth="1"/>
    <col min="11524" max="11524" width="14.28515625" style="2" customWidth="1"/>
    <col min="11525" max="11525" width="14" style="2" customWidth="1"/>
    <col min="11526" max="11526" width="16.140625" style="2" customWidth="1"/>
    <col min="11527" max="11527" width="16" style="2" customWidth="1"/>
    <col min="11528" max="11528" width="12.140625" style="2" customWidth="1"/>
    <col min="11529" max="11529" width="14.7109375" style="2" customWidth="1"/>
    <col min="11530" max="11530" width="16.42578125" style="2" customWidth="1"/>
    <col min="11531" max="11531" width="16" style="2" customWidth="1"/>
    <col min="11532" max="11532" width="13.7109375" style="2" customWidth="1"/>
    <col min="11533" max="11776" width="9.140625" style="2"/>
    <col min="11777" max="11777" width="48.42578125" style="2" customWidth="1"/>
    <col min="11778" max="11778" width="10.85546875" style="2" customWidth="1"/>
    <col min="11779" max="11779" width="15.28515625" style="2" customWidth="1"/>
    <col min="11780" max="11780" width="14.28515625" style="2" customWidth="1"/>
    <col min="11781" max="11781" width="14" style="2" customWidth="1"/>
    <col min="11782" max="11782" width="16.140625" style="2" customWidth="1"/>
    <col min="11783" max="11783" width="16" style="2" customWidth="1"/>
    <col min="11784" max="11784" width="12.140625" style="2" customWidth="1"/>
    <col min="11785" max="11785" width="14.7109375" style="2" customWidth="1"/>
    <col min="11786" max="11786" width="16.42578125" style="2" customWidth="1"/>
    <col min="11787" max="11787" width="16" style="2" customWidth="1"/>
    <col min="11788" max="11788" width="13.7109375" style="2" customWidth="1"/>
    <col min="11789" max="12032" width="9.140625" style="2"/>
    <col min="12033" max="12033" width="48.42578125" style="2" customWidth="1"/>
    <col min="12034" max="12034" width="10.85546875" style="2" customWidth="1"/>
    <col min="12035" max="12035" width="15.28515625" style="2" customWidth="1"/>
    <col min="12036" max="12036" width="14.28515625" style="2" customWidth="1"/>
    <col min="12037" max="12037" width="14" style="2" customWidth="1"/>
    <col min="12038" max="12038" width="16.140625" style="2" customWidth="1"/>
    <col min="12039" max="12039" width="16" style="2" customWidth="1"/>
    <col min="12040" max="12040" width="12.140625" style="2" customWidth="1"/>
    <col min="12041" max="12041" width="14.7109375" style="2" customWidth="1"/>
    <col min="12042" max="12042" width="16.42578125" style="2" customWidth="1"/>
    <col min="12043" max="12043" width="16" style="2" customWidth="1"/>
    <col min="12044" max="12044" width="13.7109375" style="2" customWidth="1"/>
    <col min="12045" max="12288" width="9.140625" style="2"/>
    <col min="12289" max="12289" width="48.42578125" style="2" customWidth="1"/>
    <col min="12290" max="12290" width="10.85546875" style="2" customWidth="1"/>
    <col min="12291" max="12291" width="15.28515625" style="2" customWidth="1"/>
    <col min="12292" max="12292" width="14.28515625" style="2" customWidth="1"/>
    <col min="12293" max="12293" width="14" style="2" customWidth="1"/>
    <col min="12294" max="12294" width="16.140625" style="2" customWidth="1"/>
    <col min="12295" max="12295" width="16" style="2" customWidth="1"/>
    <col min="12296" max="12296" width="12.140625" style="2" customWidth="1"/>
    <col min="12297" max="12297" width="14.7109375" style="2" customWidth="1"/>
    <col min="12298" max="12298" width="16.42578125" style="2" customWidth="1"/>
    <col min="12299" max="12299" width="16" style="2" customWidth="1"/>
    <col min="12300" max="12300" width="13.7109375" style="2" customWidth="1"/>
    <col min="12301" max="12544" width="9.140625" style="2"/>
    <col min="12545" max="12545" width="48.42578125" style="2" customWidth="1"/>
    <col min="12546" max="12546" width="10.85546875" style="2" customWidth="1"/>
    <col min="12547" max="12547" width="15.28515625" style="2" customWidth="1"/>
    <col min="12548" max="12548" width="14.28515625" style="2" customWidth="1"/>
    <col min="12549" max="12549" width="14" style="2" customWidth="1"/>
    <col min="12550" max="12550" width="16.140625" style="2" customWidth="1"/>
    <col min="12551" max="12551" width="16" style="2" customWidth="1"/>
    <col min="12552" max="12552" width="12.140625" style="2" customWidth="1"/>
    <col min="12553" max="12553" width="14.7109375" style="2" customWidth="1"/>
    <col min="12554" max="12554" width="16.42578125" style="2" customWidth="1"/>
    <col min="12555" max="12555" width="16" style="2" customWidth="1"/>
    <col min="12556" max="12556" width="13.7109375" style="2" customWidth="1"/>
    <col min="12557" max="12800" width="9.140625" style="2"/>
    <col min="12801" max="12801" width="48.42578125" style="2" customWidth="1"/>
    <col min="12802" max="12802" width="10.85546875" style="2" customWidth="1"/>
    <col min="12803" max="12803" width="15.28515625" style="2" customWidth="1"/>
    <col min="12804" max="12804" width="14.28515625" style="2" customWidth="1"/>
    <col min="12805" max="12805" width="14" style="2" customWidth="1"/>
    <col min="12806" max="12806" width="16.140625" style="2" customWidth="1"/>
    <col min="12807" max="12807" width="16" style="2" customWidth="1"/>
    <col min="12808" max="12808" width="12.140625" style="2" customWidth="1"/>
    <col min="12809" max="12809" width="14.7109375" style="2" customWidth="1"/>
    <col min="12810" max="12810" width="16.42578125" style="2" customWidth="1"/>
    <col min="12811" max="12811" width="16" style="2" customWidth="1"/>
    <col min="12812" max="12812" width="13.7109375" style="2" customWidth="1"/>
    <col min="12813" max="13056" width="9.140625" style="2"/>
    <col min="13057" max="13057" width="48.42578125" style="2" customWidth="1"/>
    <col min="13058" max="13058" width="10.85546875" style="2" customWidth="1"/>
    <col min="13059" max="13059" width="15.28515625" style="2" customWidth="1"/>
    <col min="13060" max="13060" width="14.28515625" style="2" customWidth="1"/>
    <col min="13061" max="13061" width="14" style="2" customWidth="1"/>
    <col min="13062" max="13062" width="16.140625" style="2" customWidth="1"/>
    <col min="13063" max="13063" width="16" style="2" customWidth="1"/>
    <col min="13064" max="13064" width="12.140625" style="2" customWidth="1"/>
    <col min="13065" max="13065" width="14.7109375" style="2" customWidth="1"/>
    <col min="13066" max="13066" width="16.42578125" style="2" customWidth="1"/>
    <col min="13067" max="13067" width="16" style="2" customWidth="1"/>
    <col min="13068" max="13068" width="13.7109375" style="2" customWidth="1"/>
    <col min="13069" max="13312" width="9.140625" style="2"/>
    <col min="13313" max="13313" width="48.42578125" style="2" customWidth="1"/>
    <col min="13314" max="13314" width="10.85546875" style="2" customWidth="1"/>
    <col min="13315" max="13315" width="15.28515625" style="2" customWidth="1"/>
    <col min="13316" max="13316" width="14.28515625" style="2" customWidth="1"/>
    <col min="13317" max="13317" width="14" style="2" customWidth="1"/>
    <col min="13318" max="13318" width="16.140625" style="2" customWidth="1"/>
    <col min="13319" max="13319" width="16" style="2" customWidth="1"/>
    <col min="13320" max="13320" width="12.140625" style="2" customWidth="1"/>
    <col min="13321" max="13321" width="14.7109375" style="2" customWidth="1"/>
    <col min="13322" max="13322" width="16.42578125" style="2" customWidth="1"/>
    <col min="13323" max="13323" width="16" style="2" customWidth="1"/>
    <col min="13324" max="13324" width="13.7109375" style="2" customWidth="1"/>
    <col min="13325" max="13568" width="9.140625" style="2"/>
    <col min="13569" max="13569" width="48.42578125" style="2" customWidth="1"/>
    <col min="13570" max="13570" width="10.85546875" style="2" customWidth="1"/>
    <col min="13571" max="13571" width="15.28515625" style="2" customWidth="1"/>
    <col min="13572" max="13572" width="14.28515625" style="2" customWidth="1"/>
    <col min="13573" max="13573" width="14" style="2" customWidth="1"/>
    <col min="13574" max="13574" width="16.140625" style="2" customWidth="1"/>
    <col min="13575" max="13575" width="16" style="2" customWidth="1"/>
    <col min="13576" max="13576" width="12.140625" style="2" customWidth="1"/>
    <col min="13577" max="13577" width="14.7109375" style="2" customWidth="1"/>
    <col min="13578" max="13578" width="16.42578125" style="2" customWidth="1"/>
    <col min="13579" max="13579" width="16" style="2" customWidth="1"/>
    <col min="13580" max="13580" width="13.7109375" style="2" customWidth="1"/>
    <col min="13581" max="13824" width="9.140625" style="2"/>
    <col min="13825" max="13825" width="48.42578125" style="2" customWidth="1"/>
    <col min="13826" max="13826" width="10.85546875" style="2" customWidth="1"/>
    <col min="13827" max="13827" width="15.28515625" style="2" customWidth="1"/>
    <col min="13828" max="13828" width="14.28515625" style="2" customWidth="1"/>
    <col min="13829" max="13829" width="14" style="2" customWidth="1"/>
    <col min="13830" max="13830" width="16.140625" style="2" customWidth="1"/>
    <col min="13831" max="13831" width="16" style="2" customWidth="1"/>
    <col min="13832" max="13832" width="12.140625" style="2" customWidth="1"/>
    <col min="13833" max="13833" width="14.7109375" style="2" customWidth="1"/>
    <col min="13834" max="13834" width="16.42578125" style="2" customWidth="1"/>
    <col min="13835" max="13835" width="16" style="2" customWidth="1"/>
    <col min="13836" max="13836" width="13.7109375" style="2" customWidth="1"/>
    <col min="13837" max="14080" width="9.140625" style="2"/>
    <col min="14081" max="14081" width="48.42578125" style="2" customWidth="1"/>
    <col min="14082" max="14082" width="10.85546875" style="2" customWidth="1"/>
    <col min="14083" max="14083" width="15.28515625" style="2" customWidth="1"/>
    <col min="14084" max="14084" width="14.28515625" style="2" customWidth="1"/>
    <col min="14085" max="14085" width="14" style="2" customWidth="1"/>
    <col min="14086" max="14086" width="16.140625" style="2" customWidth="1"/>
    <col min="14087" max="14087" width="16" style="2" customWidth="1"/>
    <col min="14088" max="14088" width="12.140625" style="2" customWidth="1"/>
    <col min="14089" max="14089" width="14.7109375" style="2" customWidth="1"/>
    <col min="14090" max="14090" width="16.42578125" style="2" customWidth="1"/>
    <col min="14091" max="14091" width="16" style="2" customWidth="1"/>
    <col min="14092" max="14092" width="13.7109375" style="2" customWidth="1"/>
    <col min="14093" max="14336" width="9.140625" style="2"/>
    <col min="14337" max="14337" width="48.42578125" style="2" customWidth="1"/>
    <col min="14338" max="14338" width="10.85546875" style="2" customWidth="1"/>
    <col min="14339" max="14339" width="15.28515625" style="2" customWidth="1"/>
    <col min="14340" max="14340" width="14.28515625" style="2" customWidth="1"/>
    <col min="14341" max="14341" width="14" style="2" customWidth="1"/>
    <col min="14342" max="14342" width="16.140625" style="2" customWidth="1"/>
    <col min="14343" max="14343" width="16" style="2" customWidth="1"/>
    <col min="14344" max="14344" width="12.140625" style="2" customWidth="1"/>
    <col min="14345" max="14345" width="14.7109375" style="2" customWidth="1"/>
    <col min="14346" max="14346" width="16.42578125" style="2" customWidth="1"/>
    <col min="14347" max="14347" width="16" style="2" customWidth="1"/>
    <col min="14348" max="14348" width="13.7109375" style="2" customWidth="1"/>
    <col min="14349" max="14592" width="9.140625" style="2"/>
    <col min="14593" max="14593" width="48.42578125" style="2" customWidth="1"/>
    <col min="14594" max="14594" width="10.85546875" style="2" customWidth="1"/>
    <col min="14595" max="14595" width="15.28515625" style="2" customWidth="1"/>
    <col min="14596" max="14596" width="14.28515625" style="2" customWidth="1"/>
    <col min="14597" max="14597" width="14" style="2" customWidth="1"/>
    <col min="14598" max="14598" width="16.140625" style="2" customWidth="1"/>
    <col min="14599" max="14599" width="16" style="2" customWidth="1"/>
    <col min="14600" max="14600" width="12.140625" style="2" customWidth="1"/>
    <col min="14601" max="14601" width="14.7109375" style="2" customWidth="1"/>
    <col min="14602" max="14602" width="16.42578125" style="2" customWidth="1"/>
    <col min="14603" max="14603" width="16" style="2" customWidth="1"/>
    <col min="14604" max="14604" width="13.7109375" style="2" customWidth="1"/>
    <col min="14605" max="14848" width="9.140625" style="2"/>
    <col min="14849" max="14849" width="48.42578125" style="2" customWidth="1"/>
    <col min="14850" max="14850" width="10.85546875" style="2" customWidth="1"/>
    <col min="14851" max="14851" width="15.28515625" style="2" customWidth="1"/>
    <col min="14852" max="14852" width="14.28515625" style="2" customWidth="1"/>
    <col min="14853" max="14853" width="14" style="2" customWidth="1"/>
    <col min="14854" max="14854" width="16.140625" style="2" customWidth="1"/>
    <col min="14855" max="14855" width="16" style="2" customWidth="1"/>
    <col min="14856" max="14856" width="12.140625" style="2" customWidth="1"/>
    <col min="14857" max="14857" width="14.7109375" style="2" customWidth="1"/>
    <col min="14858" max="14858" width="16.42578125" style="2" customWidth="1"/>
    <col min="14859" max="14859" width="16" style="2" customWidth="1"/>
    <col min="14860" max="14860" width="13.7109375" style="2" customWidth="1"/>
    <col min="14861" max="15104" width="9.140625" style="2"/>
    <col min="15105" max="15105" width="48.42578125" style="2" customWidth="1"/>
    <col min="15106" max="15106" width="10.85546875" style="2" customWidth="1"/>
    <col min="15107" max="15107" width="15.28515625" style="2" customWidth="1"/>
    <col min="15108" max="15108" width="14.28515625" style="2" customWidth="1"/>
    <col min="15109" max="15109" width="14" style="2" customWidth="1"/>
    <col min="15110" max="15110" width="16.140625" style="2" customWidth="1"/>
    <col min="15111" max="15111" width="16" style="2" customWidth="1"/>
    <col min="15112" max="15112" width="12.140625" style="2" customWidth="1"/>
    <col min="15113" max="15113" width="14.7109375" style="2" customWidth="1"/>
    <col min="15114" max="15114" width="16.42578125" style="2" customWidth="1"/>
    <col min="15115" max="15115" width="16" style="2" customWidth="1"/>
    <col min="15116" max="15116" width="13.7109375" style="2" customWidth="1"/>
    <col min="15117" max="15360" width="9.140625" style="2"/>
    <col min="15361" max="15361" width="48.42578125" style="2" customWidth="1"/>
    <col min="15362" max="15362" width="10.85546875" style="2" customWidth="1"/>
    <col min="15363" max="15363" width="15.28515625" style="2" customWidth="1"/>
    <col min="15364" max="15364" width="14.28515625" style="2" customWidth="1"/>
    <col min="15365" max="15365" width="14" style="2" customWidth="1"/>
    <col min="15366" max="15366" width="16.140625" style="2" customWidth="1"/>
    <col min="15367" max="15367" width="16" style="2" customWidth="1"/>
    <col min="15368" max="15368" width="12.140625" style="2" customWidth="1"/>
    <col min="15369" max="15369" width="14.7109375" style="2" customWidth="1"/>
    <col min="15370" max="15370" width="16.42578125" style="2" customWidth="1"/>
    <col min="15371" max="15371" width="16" style="2" customWidth="1"/>
    <col min="15372" max="15372" width="13.7109375" style="2" customWidth="1"/>
    <col min="15373" max="15616" width="9.140625" style="2"/>
    <col min="15617" max="15617" width="48.42578125" style="2" customWidth="1"/>
    <col min="15618" max="15618" width="10.85546875" style="2" customWidth="1"/>
    <col min="15619" max="15619" width="15.28515625" style="2" customWidth="1"/>
    <col min="15620" max="15620" width="14.28515625" style="2" customWidth="1"/>
    <col min="15621" max="15621" width="14" style="2" customWidth="1"/>
    <col min="15622" max="15622" width="16.140625" style="2" customWidth="1"/>
    <col min="15623" max="15623" width="16" style="2" customWidth="1"/>
    <col min="15624" max="15624" width="12.140625" style="2" customWidth="1"/>
    <col min="15625" max="15625" width="14.7109375" style="2" customWidth="1"/>
    <col min="15626" max="15626" width="16.42578125" style="2" customWidth="1"/>
    <col min="15627" max="15627" width="16" style="2" customWidth="1"/>
    <col min="15628" max="15628" width="13.7109375" style="2" customWidth="1"/>
    <col min="15629" max="15872" width="9.140625" style="2"/>
    <col min="15873" max="15873" width="48.42578125" style="2" customWidth="1"/>
    <col min="15874" max="15874" width="10.85546875" style="2" customWidth="1"/>
    <col min="15875" max="15875" width="15.28515625" style="2" customWidth="1"/>
    <col min="15876" max="15876" width="14.28515625" style="2" customWidth="1"/>
    <col min="15877" max="15877" width="14" style="2" customWidth="1"/>
    <col min="15878" max="15878" width="16.140625" style="2" customWidth="1"/>
    <col min="15879" max="15879" width="16" style="2" customWidth="1"/>
    <col min="15880" max="15880" width="12.140625" style="2" customWidth="1"/>
    <col min="15881" max="15881" width="14.7109375" style="2" customWidth="1"/>
    <col min="15882" max="15882" width="16.42578125" style="2" customWidth="1"/>
    <col min="15883" max="15883" width="16" style="2" customWidth="1"/>
    <col min="15884" max="15884" width="13.7109375" style="2" customWidth="1"/>
    <col min="15885" max="16128" width="9.140625" style="2"/>
    <col min="16129" max="16129" width="48.42578125" style="2" customWidth="1"/>
    <col min="16130" max="16130" width="10.85546875" style="2" customWidth="1"/>
    <col min="16131" max="16131" width="15.28515625" style="2" customWidth="1"/>
    <col min="16132" max="16132" width="14.28515625" style="2" customWidth="1"/>
    <col min="16133" max="16133" width="14" style="2" customWidth="1"/>
    <col min="16134" max="16134" width="16.140625" style="2" customWidth="1"/>
    <col min="16135" max="16135" width="16" style="2" customWidth="1"/>
    <col min="16136" max="16136" width="12.140625" style="2" customWidth="1"/>
    <col min="16137" max="16137" width="14.7109375" style="2" customWidth="1"/>
    <col min="16138" max="16138" width="16.42578125" style="2" customWidth="1"/>
    <col min="16139" max="16139" width="16" style="2" customWidth="1"/>
    <col min="16140" max="16140" width="13.7109375" style="2" customWidth="1"/>
    <col min="16141" max="16384" width="9.140625" style="2"/>
  </cols>
  <sheetData>
    <row r="1" spans="1:18" x14ac:dyDescent="0.25">
      <c r="M1" s="16"/>
    </row>
    <row r="2" spans="1:18" ht="18.75" x14ac:dyDescent="0.3">
      <c r="A2" s="3" t="s">
        <v>7</v>
      </c>
      <c r="B2" s="3"/>
      <c r="E2" s="17"/>
      <c r="F2" s="17"/>
      <c r="G2" s="17"/>
      <c r="H2" s="17"/>
      <c r="J2" s="18" t="s">
        <v>6</v>
      </c>
    </row>
    <row r="3" spans="1:18" ht="18.75" x14ac:dyDescent="0.3">
      <c r="A3" s="14" t="s">
        <v>25</v>
      </c>
      <c r="B3" s="14"/>
      <c r="D3" s="17"/>
      <c r="E3" s="17"/>
      <c r="F3" s="17"/>
      <c r="G3" s="17"/>
      <c r="H3" s="17"/>
      <c r="I3" s="19" t="s">
        <v>259</v>
      </c>
      <c r="J3" s="20"/>
    </row>
    <row r="4" spans="1:18" ht="18.75" customHeight="1" x14ac:dyDescent="0.3">
      <c r="A4" s="14" t="s">
        <v>47</v>
      </c>
      <c r="B4" s="14"/>
      <c r="D4" s="17"/>
      <c r="E4" s="17"/>
      <c r="F4" s="17"/>
      <c r="G4" s="17"/>
      <c r="H4" s="17"/>
      <c r="I4" s="22"/>
      <c r="J4" s="22"/>
      <c r="K4" s="21"/>
    </row>
    <row r="5" spans="1:18" ht="18.75" x14ac:dyDescent="0.3">
      <c r="A5" s="14" t="s">
        <v>118</v>
      </c>
      <c r="B5" s="14"/>
      <c r="D5" s="17"/>
      <c r="E5" s="17"/>
      <c r="F5" s="17"/>
      <c r="G5" s="17"/>
      <c r="H5" s="17"/>
      <c r="I5" s="22" t="s">
        <v>278</v>
      </c>
      <c r="J5" s="22"/>
      <c r="K5" s="21"/>
    </row>
    <row r="6" spans="1:18" ht="18.75" x14ac:dyDescent="0.3">
      <c r="A6" s="14" t="s">
        <v>279</v>
      </c>
      <c r="B6" s="14"/>
      <c r="D6" s="17"/>
      <c r="E6" s="17"/>
      <c r="F6" s="17"/>
      <c r="G6" s="17"/>
      <c r="H6" s="17"/>
      <c r="I6" s="23" t="s">
        <v>279</v>
      </c>
      <c r="J6" s="20"/>
    </row>
    <row r="7" spans="1:18" ht="24.75" customHeight="1" x14ac:dyDescent="0.3">
      <c r="D7" s="17"/>
      <c r="E7" s="17"/>
      <c r="F7" s="17"/>
      <c r="G7" s="17"/>
      <c r="H7" s="17"/>
      <c r="J7" s="20"/>
    </row>
    <row r="8" spans="1:18" x14ac:dyDescent="0.25">
      <c r="A8" s="4"/>
      <c r="B8" s="4"/>
      <c r="D8" s="24"/>
      <c r="E8" s="24"/>
      <c r="F8" s="24"/>
      <c r="G8" s="24"/>
      <c r="H8" s="24"/>
      <c r="I8" s="24"/>
      <c r="J8" s="20"/>
      <c r="K8" s="24"/>
      <c r="L8" s="24"/>
      <c r="N8" s="291"/>
    </row>
    <row r="9" spans="1:18" ht="20.25" x14ac:dyDescent="0.3">
      <c r="A9" s="469" t="s">
        <v>48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288"/>
      <c r="O9" s="5"/>
      <c r="P9" s="5"/>
      <c r="Q9" s="5"/>
      <c r="R9" s="5"/>
    </row>
    <row r="10" spans="1:18" ht="9.75" customHeight="1" x14ac:dyDescent="0.25">
      <c r="A10" s="6"/>
      <c r="B10" s="6"/>
      <c r="C10" s="6"/>
      <c r="D10" s="25"/>
      <c r="E10" s="25"/>
      <c r="F10" s="25"/>
      <c r="G10" s="25"/>
      <c r="H10" s="26"/>
      <c r="I10" s="26"/>
      <c r="J10" s="26"/>
      <c r="K10" s="27"/>
      <c r="L10" s="27"/>
      <c r="M10" s="28"/>
    </row>
    <row r="11" spans="1:18" ht="18.75" customHeight="1" x14ac:dyDescent="0.25">
      <c r="A11" s="470" t="s">
        <v>19</v>
      </c>
      <c r="B11" s="470"/>
      <c r="C11" s="470"/>
      <c r="D11" s="470"/>
      <c r="E11" s="470"/>
      <c r="F11" s="470"/>
      <c r="G11" s="470"/>
      <c r="H11" s="470"/>
      <c r="I11" s="470"/>
      <c r="J11" s="470"/>
      <c r="K11" s="470"/>
      <c r="L11" s="470"/>
      <c r="M11" s="470"/>
      <c r="N11" s="289"/>
      <c r="O11" s="8"/>
      <c r="P11" s="8"/>
      <c r="Q11" s="8"/>
      <c r="R11" s="8"/>
    </row>
    <row r="12" spans="1:18" ht="23.25" customHeight="1" x14ac:dyDescent="0.3">
      <c r="A12" s="466" t="s">
        <v>277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290"/>
      <c r="O12" s="108"/>
      <c r="P12" s="9"/>
      <c r="Q12" s="9"/>
      <c r="R12" s="9"/>
    </row>
    <row r="13" spans="1:18" ht="20.25" x14ac:dyDescent="0.25">
      <c r="A13" s="10"/>
      <c r="B13" s="10"/>
      <c r="C13" s="7"/>
      <c r="D13" s="26"/>
      <c r="E13" s="29"/>
      <c r="F13" s="30"/>
      <c r="G13" s="31"/>
      <c r="H13" s="31"/>
      <c r="I13" s="31"/>
      <c r="J13" s="31"/>
      <c r="K13" s="32"/>
      <c r="L13" s="471"/>
      <c r="M13" s="471"/>
    </row>
    <row r="14" spans="1:18" ht="18.75" x14ac:dyDescent="0.3">
      <c r="A14" s="472" t="s">
        <v>8</v>
      </c>
      <c r="B14" s="467" t="s">
        <v>117</v>
      </c>
      <c r="C14" s="472" t="s">
        <v>9</v>
      </c>
      <c r="D14" s="473" t="s">
        <v>58</v>
      </c>
      <c r="E14" s="473"/>
      <c r="F14" s="474" t="s">
        <v>59</v>
      </c>
      <c r="G14" s="475"/>
      <c r="H14" s="475"/>
      <c r="I14" s="475"/>
      <c r="J14" s="476"/>
      <c r="K14" s="477" t="s">
        <v>111</v>
      </c>
      <c r="L14" s="477"/>
      <c r="M14" s="477"/>
      <c r="N14" s="292"/>
    </row>
    <row r="15" spans="1:18" ht="82.5" customHeight="1" x14ac:dyDescent="0.25">
      <c r="A15" s="472"/>
      <c r="B15" s="468"/>
      <c r="C15" s="472"/>
      <c r="D15" s="33" t="s">
        <v>49</v>
      </c>
      <c r="E15" s="33" t="s">
        <v>50</v>
      </c>
      <c r="F15" s="64" t="s">
        <v>60</v>
      </c>
      <c r="G15" s="65" t="s">
        <v>294</v>
      </c>
      <c r="H15" s="65" t="s">
        <v>295</v>
      </c>
      <c r="I15" s="64" t="s">
        <v>51</v>
      </c>
      <c r="J15" s="64" t="s">
        <v>52</v>
      </c>
      <c r="K15" s="33" t="s">
        <v>53</v>
      </c>
      <c r="L15" s="33" t="s">
        <v>54</v>
      </c>
      <c r="M15" s="33" t="s">
        <v>55</v>
      </c>
      <c r="N15" s="293"/>
      <c r="O15" s="38"/>
    </row>
    <row r="16" spans="1:18" x14ac:dyDescent="0.25">
      <c r="A16" s="1">
        <v>1</v>
      </c>
      <c r="B16" s="1"/>
      <c r="C16" s="1">
        <v>2</v>
      </c>
      <c r="D16" s="34">
        <v>3</v>
      </c>
      <c r="E16" s="34">
        <v>4</v>
      </c>
      <c r="F16" s="66">
        <v>5</v>
      </c>
      <c r="G16" s="66">
        <v>6</v>
      </c>
      <c r="H16" s="66">
        <v>7</v>
      </c>
      <c r="I16" s="66"/>
      <c r="J16" s="66">
        <v>8</v>
      </c>
      <c r="K16" s="34">
        <v>9</v>
      </c>
      <c r="L16" s="34">
        <v>10</v>
      </c>
      <c r="M16" s="34">
        <v>11</v>
      </c>
      <c r="N16" s="293"/>
      <c r="O16" s="38"/>
    </row>
    <row r="17" spans="1:16140" x14ac:dyDescent="0.25">
      <c r="A17" s="11" t="s">
        <v>56</v>
      </c>
      <c r="B17" s="11"/>
      <c r="C17" s="12"/>
      <c r="D17" s="255">
        <f>SUM(D18:D22)</f>
        <v>378150.68</v>
      </c>
      <c r="E17" s="255">
        <f>SUM(E18:E22)</f>
        <v>364639.97</v>
      </c>
      <c r="F17" s="372">
        <f>SUM(F18:F22)</f>
        <v>4319851</v>
      </c>
      <c r="G17" s="373">
        <f>SUM(G18:G22)</f>
        <v>4319851</v>
      </c>
      <c r="H17" s="373">
        <f>SUM(H18:H22)</f>
        <v>3174950.2699999996</v>
      </c>
      <c r="I17" s="373">
        <f>H17/G17</f>
        <v>0.73496754170456335</v>
      </c>
      <c r="J17" s="373">
        <f>SUM(J18:J22)</f>
        <v>4319851</v>
      </c>
      <c r="K17" s="255">
        <f>SUM(K18:K22)</f>
        <v>4692628.9235251872</v>
      </c>
      <c r="L17" s="255">
        <f>SUM(L18:L22)</f>
        <v>372777.92352518754</v>
      </c>
      <c r="M17" s="35">
        <f>K17/G17-100%</f>
        <v>8.62941623507818E-2</v>
      </c>
      <c r="N17" s="293"/>
      <c r="O17" s="39"/>
    </row>
    <row r="18" spans="1:16140" x14ac:dyDescent="0.25">
      <c r="A18" s="13" t="s">
        <v>3</v>
      </c>
      <c r="B18" s="1">
        <v>111</v>
      </c>
      <c r="C18" s="1">
        <v>211</v>
      </c>
      <c r="D18" s="256">
        <v>290437.89</v>
      </c>
      <c r="E18" s="256">
        <v>280061.48</v>
      </c>
      <c r="F18" s="374">
        <v>2735440.59</v>
      </c>
      <c r="G18" s="374">
        <v>2790078.47</v>
      </c>
      <c r="H18" s="374">
        <v>1910067.73</v>
      </c>
      <c r="I18" s="375">
        <f>H18/G18</f>
        <v>0.6845928351255296</v>
      </c>
      <c r="J18" s="374">
        <f>G18</f>
        <v>2790078.47</v>
      </c>
      <c r="K18" s="256">
        <f>СМЕТА!F3</f>
        <v>3530052.93665529</v>
      </c>
      <c r="L18" s="376">
        <f>K18-F18</f>
        <v>794612.34665529011</v>
      </c>
      <c r="M18" s="36">
        <f>K18/F18-100%</f>
        <v>0.29048788321712005</v>
      </c>
      <c r="N18" s="293"/>
      <c r="O18" s="38"/>
    </row>
    <row r="19" spans="1:16140" x14ac:dyDescent="0.25">
      <c r="A19" s="13" t="s">
        <v>4</v>
      </c>
      <c r="B19" s="1">
        <v>119</v>
      </c>
      <c r="C19" s="1">
        <v>213</v>
      </c>
      <c r="D19" s="256">
        <v>87712.79</v>
      </c>
      <c r="E19" s="256">
        <v>84578.49</v>
      </c>
      <c r="F19" s="374">
        <v>826103.06</v>
      </c>
      <c r="G19" s="374">
        <v>826103.06</v>
      </c>
      <c r="H19" s="374">
        <v>699759.28</v>
      </c>
      <c r="I19" s="375">
        <f t="shared" ref="I19:I22" si="0">H19/G19</f>
        <v>0.84706051082778944</v>
      </c>
      <c r="J19" s="374">
        <f>G19</f>
        <v>826103.06</v>
      </c>
      <c r="K19" s="256">
        <f>СМЕТА!F6</f>
        <v>1066075.9868698975</v>
      </c>
      <c r="L19" s="376">
        <f t="shared" ref="L19:L21" si="1">K19-F19</f>
        <v>239972.9268698974</v>
      </c>
      <c r="M19" s="36">
        <f t="shared" ref="M19:M22" si="2">K19/F19-100%</f>
        <v>0.29048788037402673</v>
      </c>
      <c r="N19" s="293"/>
      <c r="O19" s="38"/>
    </row>
    <row r="20" spans="1:16140" x14ac:dyDescent="0.25">
      <c r="A20" s="13" t="s">
        <v>112</v>
      </c>
      <c r="B20" s="1">
        <v>112</v>
      </c>
      <c r="C20" s="1">
        <v>212</v>
      </c>
      <c r="D20" s="256"/>
      <c r="E20" s="256"/>
      <c r="F20" s="374">
        <v>578017.94999999995</v>
      </c>
      <c r="G20" s="374">
        <v>578017.94999999995</v>
      </c>
      <c r="H20" s="374">
        <v>522235</v>
      </c>
      <c r="I20" s="375">
        <f t="shared" si="0"/>
        <v>0.90349270295152606</v>
      </c>
      <c r="J20" s="374">
        <f t="shared" ref="J20" si="3">G20</f>
        <v>578017.94999999995</v>
      </c>
      <c r="K20" s="257">
        <f>СМЕТА!F17</f>
        <v>0</v>
      </c>
      <c r="L20" s="376">
        <f t="shared" si="1"/>
        <v>-578017.94999999995</v>
      </c>
      <c r="M20" s="36">
        <f t="shared" si="2"/>
        <v>-1</v>
      </c>
      <c r="N20" s="293"/>
      <c r="O20" s="38"/>
    </row>
    <row r="21" spans="1:16140" x14ac:dyDescent="0.25">
      <c r="A21" s="13" t="s">
        <v>5</v>
      </c>
      <c r="B21" s="1">
        <v>244</v>
      </c>
      <c r="C21" s="1">
        <v>221</v>
      </c>
      <c r="D21" s="256"/>
      <c r="E21" s="256"/>
      <c r="F21" s="374">
        <v>83789.399999999994</v>
      </c>
      <c r="G21" s="374">
        <v>75776.52</v>
      </c>
      <c r="H21" s="374">
        <v>37888.26</v>
      </c>
      <c r="I21" s="375">
        <f t="shared" si="0"/>
        <v>0.5</v>
      </c>
      <c r="J21" s="374">
        <f t="shared" ref="J21:J22" si="4">G21</f>
        <v>75776.52</v>
      </c>
      <c r="K21" s="257">
        <v>0</v>
      </c>
      <c r="L21" s="376">
        <f t="shared" si="1"/>
        <v>-83789.399999999994</v>
      </c>
      <c r="M21" s="36">
        <f t="shared" si="2"/>
        <v>-1</v>
      </c>
      <c r="N21" s="293"/>
      <c r="O21" s="38"/>
    </row>
    <row r="22" spans="1:16140" x14ac:dyDescent="0.25">
      <c r="A22" s="13" t="s">
        <v>113</v>
      </c>
      <c r="B22" s="1">
        <v>244</v>
      </c>
      <c r="C22" s="1">
        <v>226</v>
      </c>
      <c r="D22" s="256"/>
      <c r="E22" s="256"/>
      <c r="F22" s="374">
        <v>96500</v>
      </c>
      <c r="G22" s="374">
        <v>49875</v>
      </c>
      <c r="H22" s="374">
        <v>5000</v>
      </c>
      <c r="I22" s="375">
        <f t="shared" si="0"/>
        <v>0.10025062656641603</v>
      </c>
      <c r="J22" s="374">
        <f t="shared" si="4"/>
        <v>49875</v>
      </c>
      <c r="K22" s="257">
        <f>СМЕТА!F26</f>
        <v>96500</v>
      </c>
      <c r="L22" s="376">
        <f>K22-F22</f>
        <v>0</v>
      </c>
      <c r="M22" s="36">
        <f t="shared" si="2"/>
        <v>0</v>
      </c>
      <c r="N22" s="293"/>
      <c r="O22" s="38"/>
    </row>
    <row r="23" spans="1:16140" s="15" customFormat="1" x14ac:dyDescent="0.25">
      <c r="A23" s="2"/>
      <c r="B23" s="2"/>
      <c r="C23" s="2"/>
      <c r="K23" s="37"/>
      <c r="N23" s="28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</row>
    <row r="24" spans="1:16140" x14ac:dyDescent="0.25">
      <c r="G24" s="37"/>
      <c r="J24" s="283"/>
      <c r="K24" s="284"/>
    </row>
    <row r="25" spans="1:16140" x14ac:dyDescent="0.25">
      <c r="J25" s="285"/>
      <c r="K25" s="284"/>
    </row>
  </sheetData>
  <mergeCells count="10">
    <mergeCell ref="A12:M12"/>
    <mergeCell ref="B14:B15"/>
    <mergeCell ref="A9:M9"/>
    <mergeCell ref="A11:M11"/>
    <mergeCell ref="L13:M13"/>
    <mergeCell ref="A14:A15"/>
    <mergeCell ref="C14:C15"/>
    <mergeCell ref="D14:E14"/>
    <mergeCell ref="F14:J14"/>
    <mergeCell ref="K14:M14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180" verticalDpi="180" r:id="rId1"/>
  <colBreaks count="1" manualBreakCount="1">
    <brk id="1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26"/>
  <sheetViews>
    <sheetView view="pageBreakPreview" zoomScaleNormal="100" zoomScaleSheetLayoutView="100" workbookViewId="0">
      <selection activeCell="O18" sqref="O18"/>
    </sheetView>
  </sheetViews>
  <sheetFormatPr defaultRowHeight="15" x14ac:dyDescent="0.25"/>
  <cols>
    <col min="1" max="1" width="3.140625" style="67" customWidth="1"/>
    <col min="2" max="2" width="38.140625" style="67" customWidth="1"/>
    <col min="3" max="3" width="8.7109375" style="67" customWidth="1"/>
    <col min="4" max="4" width="15.28515625" style="67" customWidth="1"/>
    <col min="5" max="5" width="20.85546875" style="84" customWidth="1"/>
    <col min="6" max="6" width="15.5703125" style="74" customWidth="1"/>
    <col min="7" max="7" width="11.42578125" style="67" customWidth="1"/>
    <col min="8" max="16384" width="9.140625" style="67"/>
  </cols>
  <sheetData>
    <row r="1" spans="1:7" x14ac:dyDescent="0.25">
      <c r="A1" s="68"/>
      <c r="B1" s="69"/>
      <c r="C1" s="69"/>
      <c r="D1" s="69"/>
      <c r="E1" s="104"/>
      <c r="F1" s="70"/>
    </row>
    <row r="2" spans="1:7" x14ac:dyDescent="0.25">
      <c r="A2" s="124" t="s">
        <v>114</v>
      </c>
      <c r="B2" s="71"/>
      <c r="C2" s="71"/>
      <c r="D2" s="71"/>
      <c r="E2" s="105"/>
      <c r="F2" s="206">
        <f>F3</f>
        <v>3530052.93665529</v>
      </c>
      <c r="G2" s="84"/>
    </row>
    <row r="3" spans="1:7" x14ac:dyDescent="0.25">
      <c r="A3" s="72" t="s">
        <v>11</v>
      </c>
      <c r="B3" s="73"/>
      <c r="C3" s="73"/>
      <c r="D3" s="73"/>
      <c r="E3" s="106"/>
      <c r="F3" s="82">
        <f>'расчет з.пл.'!AJ26</f>
        <v>3530052.93665529</v>
      </c>
      <c r="G3" s="125"/>
    </row>
    <row r="4" spans="1:7" ht="15.75" thickBot="1" x14ac:dyDescent="0.3"/>
    <row r="5" spans="1:7" ht="15.75" thickBot="1" x14ac:dyDescent="0.3">
      <c r="A5" s="360" t="s">
        <v>115</v>
      </c>
      <c r="B5" s="75"/>
      <c r="C5" s="75"/>
      <c r="D5" s="75"/>
      <c r="E5" s="122"/>
      <c r="F5" s="361">
        <f>F6</f>
        <v>1066075.9868698975</v>
      </c>
    </row>
    <row r="6" spans="1:7" x14ac:dyDescent="0.25">
      <c r="A6" s="356" t="s">
        <v>18</v>
      </c>
      <c r="B6" s="357"/>
      <c r="C6" s="357"/>
      <c r="D6" s="357"/>
      <c r="E6" s="358"/>
      <c r="F6" s="359">
        <f>F3*30.2%</f>
        <v>1066075.9868698975</v>
      </c>
    </row>
    <row r="7" spans="1:7" ht="15.75" thickBot="1" x14ac:dyDescent="0.3"/>
    <row r="8" spans="1:7" ht="15.75" thickBot="1" x14ac:dyDescent="0.3">
      <c r="A8" s="126" t="s">
        <v>116</v>
      </c>
      <c r="B8" s="75"/>
      <c r="C8" s="75"/>
      <c r="D8" s="75"/>
      <c r="E8" s="122"/>
      <c r="F8" s="81"/>
    </row>
    <row r="9" spans="1:7" s="77" customFormat="1" ht="15.75" thickBot="1" x14ac:dyDescent="0.3">
      <c r="A9" s="478" t="s">
        <v>219</v>
      </c>
      <c r="B9" s="479"/>
      <c r="C9" s="479"/>
      <c r="D9" s="479"/>
      <c r="E9" s="479"/>
      <c r="F9" s="479"/>
    </row>
    <row r="10" spans="1:7" s="77" customFormat="1" ht="45.75" thickBot="1" x14ac:dyDescent="0.3">
      <c r="A10" s="352" t="s">
        <v>0</v>
      </c>
      <c r="B10" s="353" t="s">
        <v>12</v>
      </c>
      <c r="C10" s="354" t="s">
        <v>2</v>
      </c>
      <c r="D10" s="354" t="s">
        <v>213</v>
      </c>
      <c r="E10" s="354" t="s">
        <v>214</v>
      </c>
      <c r="F10" s="355" t="s">
        <v>13</v>
      </c>
      <c r="G10" s="84"/>
    </row>
    <row r="11" spans="1:7" s="77" customFormat="1" x14ac:dyDescent="0.2">
      <c r="A11" s="346">
        <v>1</v>
      </c>
      <c r="B11" s="347" t="s">
        <v>215</v>
      </c>
      <c r="C11" s="348">
        <v>3</v>
      </c>
      <c r="D11" s="349" t="s">
        <v>286</v>
      </c>
      <c r="E11" s="350" t="s">
        <v>291</v>
      </c>
      <c r="F11" s="351">
        <f>(12000+18000)*2*C11</f>
        <v>180000</v>
      </c>
      <c r="G11" s="207"/>
    </row>
    <row r="12" spans="1:7" s="77" customFormat="1" x14ac:dyDescent="0.2">
      <c r="A12" s="208">
        <v>2</v>
      </c>
      <c r="B12" s="210" t="s">
        <v>215</v>
      </c>
      <c r="C12" s="209">
        <v>1</v>
      </c>
      <c r="D12" s="210" t="s">
        <v>287</v>
      </c>
      <c r="E12" s="211" t="s">
        <v>291</v>
      </c>
      <c r="F12" s="212">
        <f>(12000+18000)*2*C12</f>
        <v>60000</v>
      </c>
      <c r="G12" s="207"/>
    </row>
    <row r="13" spans="1:7" s="77" customFormat="1" x14ac:dyDescent="0.2">
      <c r="A13" s="208">
        <v>3</v>
      </c>
      <c r="B13" s="210" t="s">
        <v>215</v>
      </c>
      <c r="C13" s="209">
        <v>1</v>
      </c>
      <c r="D13" s="210" t="s">
        <v>288</v>
      </c>
      <c r="E13" s="211" t="s">
        <v>291</v>
      </c>
      <c r="F13" s="212">
        <f>(12000+18000)*2*C13</f>
        <v>60000</v>
      </c>
      <c r="G13" s="207"/>
    </row>
    <row r="14" spans="1:7" s="77" customFormat="1" x14ac:dyDescent="0.2">
      <c r="A14" s="208">
        <v>4</v>
      </c>
      <c r="B14" s="210" t="s">
        <v>215</v>
      </c>
      <c r="C14" s="209">
        <v>3</v>
      </c>
      <c r="D14" s="213" t="s">
        <v>289</v>
      </c>
      <c r="E14" s="211" t="s">
        <v>291</v>
      </c>
      <c r="F14" s="212">
        <f>(12000+18000)*2*C14</f>
        <v>180000</v>
      </c>
      <c r="G14" s="207"/>
    </row>
    <row r="15" spans="1:7" s="77" customFormat="1" x14ac:dyDescent="0.2">
      <c r="A15" s="208">
        <v>6</v>
      </c>
      <c r="B15" s="213" t="s">
        <v>216</v>
      </c>
      <c r="C15" s="209">
        <v>1</v>
      </c>
      <c r="D15" s="210" t="s">
        <v>290</v>
      </c>
      <c r="E15" s="209" t="s">
        <v>292</v>
      </c>
      <c r="F15" s="212">
        <f>12000*2*C15</f>
        <v>24000</v>
      </c>
      <c r="G15" s="207"/>
    </row>
    <row r="16" spans="1:7" s="77" customFormat="1" ht="15.75" thickBot="1" x14ac:dyDescent="0.3">
      <c r="A16" s="363">
        <v>12</v>
      </c>
      <c r="B16" s="364" t="s">
        <v>217</v>
      </c>
      <c r="C16" s="365">
        <v>2</v>
      </c>
      <c r="D16" s="366" t="s">
        <v>218</v>
      </c>
      <c r="E16" s="367" t="s">
        <v>293</v>
      </c>
      <c r="F16" s="214">
        <f>(12000+13000+7000)*2*C16</f>
        <v>128000</v>
      </c>
      <c r="G16" s="84"/>
    </row>
    <row r="17" spans="1:6" ht="15.75" thickBot="1" x14ac:dyDescent="0.3">
      <c r="A17" s="480" t="s">
        <v>1</v>
      </c>
      <c r="B17" s="481"/>
      <c r="C17" s="481"/>
      <c r="D17" s="481"/>
      <c r="E17" s="482"/>
      <c r="F17" s="362">
        <v>0</v>
      </c>
    </row>
    <row r="18" spans="1:6" ht="15.75" thickBot="1" x14ac:dyDescent="0.3">
      <c r="D18" s="649" t="s">
        <v>307</v>
      </c>
      <c r="E18" s="649"/>
      <c r="F18" s="650">
        <f>SUM(F11:F16)</f>
        <v>632000</v>
      </c>
    </row>
    <row r="19" spans="1:6" ht="18" thickBot="1" x14ac:dyDescent="0.35">
      <c r="A19" s="107" t="s">
        <v>110</v>
      </c>
      <c r="B19" s="78"/>
      <c r="C19" s="78"/>
      <c r="D19" s="78"/>
      <c r="E19" s="78"/>
      <c r="F19" s="79"/>
    </row>
    <row r="20" spans="1:6" x14ac:dyDescent="0.25">
      <c r="A20" s="488" t="s">
        <v>17</v>
      </c>
      <c r="B20" s="489"/>
      <c r="C20" s="489"/>
      <c r="D20" s="489"/>
      <c r="E20" s="489"/>
      <c r="F20" s="490"/>
    </row>
    <row r="21" spans="1:6" ht="15.75" thickBot="1" x14ac:dyDescent="0.3">
      <c r="A21" s="215" t="s">
        <v>0</v>
      </c>
      <c r="B21" s="495" t="s">
        <v>16</v>
      </c>
      <c r="C21" s="495"/>
      <c r="D21" s="216" t="s">
        <v>14</v>
      </c>
      <c r="E21" s="216" t="s">
        <v>15</v>
      </c>
      <c r="F21" s="217" t="s">
        <v>13</v>
      </c>
    </row>
    <row r="22" spans="1:6" x14ac:dyDescent="0.25">
      <c r="A22" s="219">
        <v>1</v>
      </c>
      <c r="B22" s="493" t="s">
        <v>147</v>
      </c>
      <c r="C22" s="494"/>
      <c r="D22" s="220"/>
      <c r="E22" s="221"/>
      <c r="F22" s="218">
        <v>36000</v>
      </c>
    </row>
    <row r="23" spans="1:6" x14ac:dyDescent="0.25">
      <c r="A23" s="80">
        <v>2</v>
      </c>
      <c r="B23" s="486" t="s">
        <v>148</v>
      </c>
      <c r="C23" s="487"/>
      <c r="D23" s="76">
        <v>3</v>
      </c>
      <c r="E23" s="76">
        <v>5000</v>
      </c>
      <c r="F23" s="83">
        <f>D23*E23</f>
        <v>15000</v>
      </c>
    </row>
    <row r="24" spans="1:6" x14ac:dyDescent="0.25">
      <c r="A24" s="80">
        <v>3</v>
      </c>
      <c r="B24" s="486" t="s">
        <v>175</v>
      </c>
      <c r="C24" s="487"/>
      <c r="D24" s="76">
        <v>11</v>
      </c>
      <c r="E24" s="76">
        <v>500</v>
      </c>
      <c r="F24" s="83">
        <f>D24*E24</f>
        <v>5500</v>
      </c>
    </row>
    <row r="25" spans="1:6" ht="15.75" thickBot="1" x14ac:dyDescent="0.3">
      <c r="A25" s="222">
        <v>4</v>
      </c>
      <c r="B25" s="491" t="s">
        <v>149</v>
      </c>
      <c r="C25" s="492"/>
      <c r="D25" s="223">
        <v>16</v>
      </c>
      <c r="E25" s="223">
        <v>2500</v>
      </c>
      <c r="F25" s="224">
        <f>D25*E25</f>
        <v>40000</v>
      </c>
    </row>
    <row r="26" spans="1:6" ht="15.75" thickBot="1" x14ac:dyDescent="0.3">
      <c r="A26" s="483" t="s">
        <v>1</v>
      </c>
      <c r="B26" s="484"/>
      <c r="C26" s="484"/>
      <c r="D26" s="484"/>
      <c r="E26" s="485"/>
      <c r="F26" s="260">
        <f>SUM(F20:F25)</f>
        <v>96500</v>
      </c>
    </row>
  </sheetData>
  <sheetProtection formatCells="0" formatRows="0" insertRows="0" deleteRows="0"/>
  <mergeCells count="10">
    <mergeCell ref="A9:F9"/>
    <mergeCell ref="A17:E17"/>
    <mergeCell ref="A26:E26"/>
    <mergeCell ref="B23:C23"/>
    <mergeCell ref="A20:F20"/>
    <mergeCell ref="B25:C25"/>
    <mergeCell ref="B22:C22"/>
    <mergeCell ref="B24:C24"/>
    <mergeCell ref="B21:C21"/>
    <mergeCell ref="D18:E18"/>
  </mergeCells>
  <phoneticPr fontId="0" type="noConversion"/>
  <printOptions horizontalCentered="1"/>
  <pageMargins left="0.78740157480314965" right="0.59055118110236227" top="0.39370078740157483" bottom="0.55118110236220474" header="0.27559055118110237" footer="0.27559055118110237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2"/>
  <sheetViews>
    <sheetView zoomScaleNormal="100" workbookViewId="0">
      <selection activeCell="C23" sqref="C23"/>
    </sheetView>
  </sheetViews>
  <sheetFormatPr defaultRowHeight="15" x14ac:dyDescent="0.25"/>
  <cols>
    <col min="1" max="1" width="5.5703125" style="67" customWidth="1"/>
    <col min="2" max="2" width="58.140625" style="67" customWidth="1"/>
    <col min="3" max="3" width="13.85546875" style="67" customWidth="1"/>
    <col min="4" max="4" width="26.28515625" style="67" customWidth="1"/>
    <col min="5" max="5" width="12.5703125" style="67" customWidth="1"/>
    <col min="6" max="16384" width="9.140625" style="67"/>
  </cols>
  <sheetData>
    <row r="1" spans="1:3" x14ac:dyDescent="0.25">
      <c r="A1" s="77"/>
    </row>
    <row r="2" spans="1:3" x14ac:dyDescent="0.25">
      <c r="A2" s="225" t="s">
        <v>7</v>
      </c>
      <c r="C2" s="226" t="s">
        <v>6</v>
      </c>
    </row>
    <row r="3" spans="1:3" x14ac:dyDescent="0.25">
      <c r="A3" s="77" t="s">
        <v>25</v>
      </c>
      <c r="C3" s="345" t="s">
        <v>259</v>
      </c>
    </row>
    <row r="4" spans="1:3" x14ac:dyDescent="0.25">
      <c r="A4" s="77" t="s">
        <v>220</v>
      </c>
      <c r="C4" s="228"/>
    </row>
    <row r="5" spans="1:3" x14ac:dyDescent="0.25">
      <c r="A5" s="77" t="s">
        <v>221</v>
      </c>
      <c r="C5" s="345" t="s">
        <v>280</v>
      </c>
    </row>
    <row r="6" spans="1:3" x14ac:dyDescent="0.25">
      <c r="A6" s="77"/>
      <c r="C6" s="345" t="s">
        <v>281</v>
      </c>
    </row>
    <row r="7" spans="1:3" x14ac:dyDescent="0.25">
      <c r="A7" s="77"/>
      <c r="C7" s="227"/>
    </row>
    <row r="9" spans="1:3" x14ac:dyDescent="0.25">
      <c r="A9" s="496" t="s">
        <v>282</v>
      </c>
      <c r="B9" s="496"/>
      <c r="C9" s="496"/>
    </row>
    <row r="10" spans="1:3" x14ac:dyDescent="0.25">
      <c r="A10" s="497" t="s">
        <v>276</v>
      </c>
      <c r="B10" s="497"/>
      <c r="C10" s="497"/>
    </row>
    <row r="11" spans="1:3" x14ac:dyDescent="0.25">
      <c r="A11" s="497"/>
      <c r="B11" s="497"/>
      <c r="C11" s="497"/>
    </row>
    <row r="12" spans="1:3" x14ac:dyDescent="0.25">
      <c r="B12" s="498"/>
      <c r="C12" s="498"/>
    </row>
    <row r="13" spans="1:3" ht="28.5" x14ac:dyDescent="0.25">
      <c r="A13" s="229" t="s">
        <v>0</v>
      </c>
      <c r="B13" s="230" t="s">
        <v>10</v>
      </c>
      <c r="C13" s="230" t="s">
        <v>222</v>
      </c>
    </row>
    <row r="14" spans="1:3" x14ac:dyDescent="0.25">
      <c r="A14" s="231">
        <v>1</v>
      </c>
      <c r="B14" s="231" t="s">
        <v>223</v>
      </c>
      <c r="C14" s="232">
        <v>1.5</v>
      </c>
    </row>
    <row r="15" spans="1:3" x14ac:dyDescent="0.25">
      <c r="A15" s="236" t="s">
        <v>167</v>
      </c>
      <c r="B15" s="233" t="s">
        <v>224</v>
      </c>
      <c r="C15" s="234">
        <v>1</v>
      </c>
    </row>
    <row r="16" spans="1:3" x14ac:dyDescent="0.25">
      <c r="A16" s="236" t="s">
        <v>168</v>
      </c>
      <c r="B16" s="233" t="s">
        <v>225</v>
      </c>
      <c r="C16" s="234">
        <v>0.5</v>
      </c>
    </row>
    <row r="17" spans="1:3" x14ac:dyDescent="0.25">
      <c r="A17" s="231">
        <v>2</v>
      </c>
      <c r="B17" s="232" t="s">
        <v>226</v>
      </c>
      <c r="C17" s="232">
        <v>1.5</v>
      </c>
    </row>
    <row r="18" spans="1:3" x14ac:dyDescent="0.25">
      <c r="A18" s="236" t="s">
        <v>169</v>
      </c>
      <c r="B18" s="233" t="s">
        <v>57</v>
      </c>
      <c r="C18" s="234">
        <v>1</v>
      </c>
    </row>
    <row r="19" spans="1:3" x14ac:dyDescent="0.25">
      <c r="A19" s="236" t="s">
        <v>170</v>
      </c>
      <c r="B19" s="233" t="s">
        <v>21</v>
      </c>
      <c r="C19" s="234">
        <v>0.5</v>
      </c>
    </row>
    <row r="20" spans="1:3" x14ac:dyDescent="0.25">
      <c r="A20" s="231">
        <v>4</v>
      </c>
      <c r="B20" s="232" t="s">
        <v>24</v>
      </c>
      <c r="C20" s="232">
        <v>8</v>
      </c>
    </row>
    <row r="21" spans="1:3" x14ac:dyDescent="0.25">
      <c r="A21" s="236" t="s">
        <v>229</v>
      </c>
      <c r="B21" s="233" t="s">
        <v>20</v>
      </c>
      <c r="C21" s="209">
        <v>8</v>
      </c>
    </row>
    <row r="22" spans="1:3" x14ac:dyDescent="0.25">
      <c r="A22" s="209"/>
      <c r="B22" s="235" t="s">
        <v>228</v>
      </c>
      <c r="C22" s="231">
        <f>C14+C17+C20</f>
        <v>11</v>
      </c>
    </row>
  </sheetData>
  <mergeCells count="4">
    <mergeCell ref="A9:C9"/>
    <mergeCell ref="A10:C10"/>
    <mergeCell ref="A11:C11"/>
    <mergeCell ref="B12:C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D25"/>
  <sheetViews>
    <sheetView zoomScaleNormal="100" zoomScaleSheetLayoutView="90" workbookViewId="0">
      <selection activeCell="D22" sqref="D22"/>
    </sheetView>
  </sheetViews>
  <sheetFormatPr defaultRowHeight="15.75" x14ac:dyDescent="0.25"/>
  <cols>
    <col min="1" max="1" width="5.5703125" style="237" customWidth="1"/>
    <col min="2" max="2" width="41.7109375" style="237" customWidth="1"/>
    <col min="3" max="4" width="13.85546875" style="237" customWidth="1"/>
    <col min="5" max="5" width="13.5703125" style="237" customWidth="1"/>
    <col min="6" max="6" width="13.42578125" style="237" customWidth="1"/>
    <col min="7" max="16384" width="9.140625" style="237"/>
  </cols>
  <sheetData>
    <row r="2" spans="1:4" x14ac:dyDescent="0.25">
      <c r="A2" s="238"/>
      <c r="D2" s="241" t="s">
        <v>6</v>
      </c>
    </row>
    <row r="3" spans="1:4" x14ac:dyDescent="0.25">
      <c r="A3" s="238"/>
      <c r="D3" s="242" t="s">
        <v>259</v>
      </c>
    </row>
    <row r="4" spans="1:4" x14ac:dyDescent="0.25">
      <c r="D4" s="243"/>
    </row>
    <row r="5" spans="1:4" x14ac:dyDescent="0.25">
      <c r="D5" s="242" t="s">
        <v>285</v>
      </c>
    </row>
    <row r="6" spans="1:4" x14ac:dyDescent="0.25">
      <c r="D6" s="242"/>
    </row>
    <row r="7" spans="1:4" x14ac:dyDescent="0.25">
      <c r="C7" s="240"/>
      <c r="D7" s="240"/>
    </row>
    <row r="8" spans="1:4" x14ac:dyDescent="0.25">
      <c r="A8" s="501" t="s">
        <v>231</v>
      </c>
      <c r="B8" s="501"/>
      <c r="C8" s="501"/>
      <c r="D8" s="501"/>
    </row>
    <row r="9" spans="1:4" x14ac:dyDescent="0.25">
      <c r="A9" s="502" t="s">
        <v>276</v>
      </c>
      <c r="B9" s="502"/>
      <c r="C9" s="502"/>
      <c r="D9" s="502"/>
    </row>
    <row r="10" spans="1:4" x14ac:dyDescent="0.25">
      <c r="A10" s="502"/>
      <c r="B10" s="502"/>
      <c r="C10" s="502"/>
      <c r="D10" s="502"/>
    </row>
    <row r="11" spans="1:4" x14ac:dyDescent="0.25">
      <c r="B11" s="503"/>
      <c r="C11" s="503"/>
      <c r="D11" s="503"/>
    </row>
    <row r="12" spans="1:4" ht="46.5" customHeight="1" x14ac:dyDescent="0.25">
      <c r="A12" s="499" t="s">
        <v>0</v>
      </c>
      <c r="B12" s="500" t="s">
        <v>10</v>
      </c>
      <c r="C12" s="500" t="s">
        <v>230</v>
      </c>
      <c r="D12" s="500"/>
    </row>
    <row r="13" spans="1:4" x14ac:dyDescent="0.25">
      <c r="A13" s="499"/>
      <c r="B13" s="500"/>
      <c r="C13" s="244" t="s">
        <v>283</v>
      </c>
      <c r="D13" s="244" t="s">
        <v>284</v>
      </c>
    </row>
    <row r="14" spans="1:4" x14ac:dyDescent="0.25">
      <c r="A14" s="231">
        <v>1</v>
      </c>
      <c r="B14" s="246" t="s">
        <v>223</v>
      </c>
      <c r="C14" s="244">
        <f>SUM(C15:C16)</f>
        <v>1.5</v>
      </c>
      <c r="D14" s="299">
        <f>SUM(D15:D16)</f>
        <v>1.5</v>
      </c>
    </row>
    <row r="15" spans="1:4" x14ac:dyDescent="0.25">
      <c r="A15" s="236" t="s">
        <v>167</v>
      </c>
      <c r="B15" s="247" t="s">
        <v>224</v>
      </c>
      <c r="C15" s="248">
        <v>1</v>
      </c>
      <c r="D15" s="248">
        <v>1</v>
      </c>
    </row>
    <row r="16" spans="1:4" x14ac:dyDescent="0.25">
      <c r="A16" s="236" t="s">
        <v>168</v>
      </c>
      <c r="B16" s="247" t="s">
        <v>225</v>
      </c>
      <c r="C16" s="248">
        <v>0.5</v>
      </c>
      <c r="D16" s="248">
        <v>0.5</v>
      </c>
    </row>
    <row r="17" spans="1:4" ht="31.5" x14ac:dyDescent="0.25">
      <c r="A17" s="231">
        <v>2</v>
      </c>
      <c r="B17" s="249" t="s">
        <v>226</v>
      </c>
      <c r="C17" s="299">
        <f>SUM(C18:C19)</f>
        <v>1.5</v>
      </c>
      <c r="D17" s="299">
        <f>SUM(D18:D19)</f>
        <v>1.5</v>
      </c>
    </row>
    <row r="18" spans="1:4" x14ac:dyDescent="0.25">
      <c r="A18" s="236" t="s">
        <v>169</v>
      </c>
      <c r="B18" s="247" t="s">
        <v>21</v>
      </c>
      <c r="C18" s="248">
        <v>0.5</v>
      </c>
      <c r="D18" s="248">
        <v>0.5</v>
      </c>
    </row>
    <row r="19" spans="1:4" x14ac:dyDescent="0.25">
      <c r="A19" s="236" t="s">
        <v>170</v>
      </c>
      <c r="B19" s="247" t="s">
        <v>57</v>
      </c>
      <c r="C19" s="248">
        <v>1</v>
      </c>
      <c r="D19" s="248">
        <v>1</v>
      </c>
    </row>
    <row r="20" spans="1:4" x14ac:dyDescent="0.25">
      <c r="A20" s="231">
        <v>3</v>
      </c>
      <c r="B20" s="246" t="s">
        <v>227</v>
      </c>
      <c r="C20" s="299">
        <f>SUM(C21:C21)</f>
        <v>0.5</v>
      </c>
      <c r="D20" s="299">
        <f>SUM(D21:D21)</f>
        <v>0</v>
      </c>
    </row>
    <row r="21" spans="1:4" x14ac:dyDescent="0.25">
      <c r="A21" s="236" t="s">
        <v>172</v>
      </c>
      <c r="B21" s="251" t="s">
        <v>23</v>
      </c>
      <c r="C21" s="250">
        <v>0.5</v>
      </c>
      <c r="D21" s="248">
        <v>0</v>
      </c>
    </row>
    <row r="22" spans="1:4" x14ac:dyDescent="0.25">
      <c r="A22" s="231">
        <v>4</v>
      </c>
      <c r="B22" s="246" t="s">
        <v>24</v>
      </c>
      <c r="C22" s="299">
        <f>SUM(C23:C23)</f>
        <v>8</v>
      </c>
      <c r="D22" s="299">
        <f>SUM(D23:D23)</f>
        <v>8</v>
      </c>
    </row>
    <row r="23" spans="1:4" x14ac:dyDescent="0.25">
      <c r="A23" s="236" t="s">
        <v>229</v>
      </c>
      <c r="B23" s="247" t="s">
        <v>20</v>
      </c>
      <c r="C23" s="250">
        <v>8</v>
      </c>
      <c r="D23" s="248">
        <v>8</v>
      </c>
    </row>
    <row r="24" spans="1:4" x14ac:dyDescent="0.25">
      <c r="A24" s="250"/>
      <c r="B24" s="246" t="s">
        <v>228</v>
      </c>
      <c r="C24" s="245">
        <f>C14+C17+C20+C22</f>
        <v>11.5</v>
      </c>
      <c r="D24" s="298">
        <f>D14+D17+D20+D22</f>
        <v>11</v>
      </c>
    </row>
    <row r="25" spans="1:4" x14ac:dyDescent="0.25">
      <c r="A25" s="239"/>
    </row>
  </sheetData>
  <mergeCells count="7">
    <mergeCell ref="A12:A13"/>
    <mergeCell ref="B12:B13"/>
    <mergeCell ref="C12:D12"/>
    <mergeCell ref="A8:D8"/>
    <mergeCell ref="A9:D9"/>
    <mergeCell ref="A10:D10"/>
    <mergeCell ref="B11:D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47"/>
  <sheetViews>
    <sheetView topLeftCell="U15" zoomScale="110" zoomScaleNormal="110" zoomScaleSheetLayoutView="80" workbookViewId="0">
      <selection activeCell="AI28" sqref="AI28"/>
    </sheetView>
  </sheetViews>
  <sheetFormatPr defaultRowHeight="12.75" x14ac:dyDescent="0.2"/>
  <cols>
    <col min="1" max="1" width="4.42578125" style="52" customWidth="1"/>
    <col min="2" max="2" width="31.42578125" style="52" customWidth="1"/>
    <col min="3" max="3" width="12.140625" style="52" customWidth="1"/>
    <col min="4" max="4" width="14.28515625" style="52" customWidth="1"/>
    <col min="5" max="5" width="11.140625" style="302" customWidth="1"/>
    <col min="6" max="6" width="13" style="52" customWidth="1"/>
    <col min="7" max="7" width="15.7109375" style="52" customWidth="1"/>
    <col min="8" max="8" width="7.28515625" style="52" customWidth="1"/>
    <col min="9" max="9" width="20.42578125" style="52" customWidth="1"/>
    <col min="10" max="10" width="9.5703125" style="52" customWidth="1"/>
    <col min="11" max="11" width="11.140625" style="52" customWidth="1"/>
    <col min="12" max="12" width="9.28515625" style="52" customWidth="1"/>
    <col min="13" max="13" width="6.7109375" style="52" customWidth="1"/>
    <col min="14" max="14" width="7.42578125" style="52" customWidth="1"/>
    <col min="15" max="16" width="3.42578125" style="52" bestFit="1" customWidth="1"/>
    <col min="17" max="17" width="9.28515625" style="52" bestFit="1" customWidth="1"/>
    <col min="18" max="19" width="11.140625" style="52" customWidth="1"/>
    <col min="20" max="20" width="7.28515625" style="52" customWidth="1"/>
    <col min="21" max="21" width="7.5703125" style="52" customWidth="1"/>
    <col min="22" max="27" width="11.140625" style="52" customWidth="1"/>
    <col min="28" max="28" width="13.85546875" style="52" customWidth="1"/>
    <col min="29" max="29" width="11.140625" style="315" customWidth="1"/>
    <col min="30" max="30" width="13.28515625" style="315" customWidth="1"/>
    <col min="31" max="31" width="11.5703125" style="315" hidden="1" customWidth="1"/>
    <col min="32" max="32" width="12.7109375" style="315" hidden="1" customWidth="1"/>
    <col min="33" max="33" width="12.28515625" style="315" customWidth="1"/>
    <col min="34" max="34" width="11.5703125" style="315" customWidth="1"/>
    <col min="35" max="36" width="12.7109375" style="304" customWidth="1"/>
    <col min="37" max="37" width="13.28515625" style="304" customWidth="1"/>
    <col min="38" max="38" width="16.28515625" style="304" customWidth="1"/>
    <col min="39" max="39" width="13.85546875" style="304" customWidth="1"/>
    <col min="40" max="40" width="14.140625" style="304" customWidth="1"/>
    <col min="41" max="41" width="13.140625" style="304" customWidth="1"/>
    <col min="42" max="42" width="12.7109375" style="304" customWidth="1"/>
    <col min="43" max="78" width="9.140625" style="304" customWidth="1"/>
    <col min="79" max="16384" width="9.140625" style="52"/>
  </cols>
  <sheetData>
    <row r="1" spans="1:78" ht="15.75" x14ac:dyDescent="0.25">
      <c r="A1" s="300" t="s">
        <v>65</v>
      </c>
      <c r="B1" s="301"/>
      <c r="C1" s="127"/>
      <c r="D1" s="127"/>
      <c r="J1" s="300"/>
      <c r="K1" s="300"/>
      <c r="L1" s="127"/>
      <c r="M1" s="127"/>
      <c r="N1" s="127"/>
      <c r="O1" s="127"/>
      <c r="P1" s="127"/>
      <c r="Q1" s="127"/>
      <c r="R1" s="127"/>
      <c r="S1" s="127"/>
      <c r="T1" s="128"/>
      <c r="U1" s="128"/>
      <c r="V1" s="128"/>
      <c r="W1" s="127"/>
      <c r="X1" s="127"/>
      <c r="Y1" s="127"/>
      <c r="Z1" s="127"/>
      <c r="AA1" s="127"/>
      <c r="AB1" s="127"/>
      <c r="AC1" s="129"/>
      <c r="AD1" s="129"/>
      <c r="AE1" s="129"/>
      <c r="AF1" s="129"/>
      <c r="AG1" s="129"/>
      <c r="AH1" s="129"/>
      <c r="AI1" s="303"/>
      <c r="AL1" s="305"/>
      <c r="AM1" s="305"/>
      <c r="AN1" s="305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</row>
    <row r="2" spans="1:78" ht="15.75" x14ac:dyDescent="0.25">
      <c r="A2" s="162" t="s">
        <v>259</v>
      </c>
      <c r="B2" s="306"/>
      <c r="C2" s="306"/>
      <c r="D2" s="306"/>
      <c r="J2" s="162"/>
      <c r="K2" s="162"/>
      <c r="L2" s="127"/>
      <c r="M2" s="127"/>
      <c r="N2" s="127"/>
      <c r="O2" s="127"/>
      <c r="P2" s="127"/>
      <c r="Q2" s="127"/>
      <c r="R2" s="127"/>
      <c r="S2" s="127"/>
      <c r="T2" s="128"/>
      <c r="U2" s="128"/>
      <c r="V2" s="128"/>
      <c r="W2" s="127"/>
      <c r="X2" s="127"/>
      <c r="Y2" s="127"/>
      <c r="Z2" s="127"/>
      <c r="AA2" s="130"/>
      <c r="AB2" s="130"/>
      <c r="AC2" s="131"/>
      <c r="AD2" s="131"/>
      <c r="AE2" s="131"/>
      <c r="AF2" s="281" t="s">
        <v>250</v>
      </c>
      <c r="AG2" s="282"/>
      <c r="AH2" s="282"/>
      <c r="AI2" s="307"/>
      <c r="AJ2" s="308"/>
      <c r="AK2" s="308"/>
      <c r="AL2" s="309"/>
      <c r="AM2" s="309"/>
      <c r="AN2" s="305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</row>
    <row r="3" spans="1:78" ht="15.75" x14ac:dyDescent="0.25">
      <c r="A3" s="163"/>
      <c r="B3" s="306"/>
      <c r="C3" s="306"/>
      <c r="D3" s="127"/>
      <c r="J3" s="163"/>
      <c r="K3" s="163"/>
      <c r="L3" s="127"/>
      <c r="M3" s="127"/>
      <c r="N3" s="127"/>
      <c r="O3" s="127"/>
      <c r="P3" s="127"/>
      <c r="Q3" s="127"/>
      <c r="R3" s="127"/>
      <c r="S3" s="127"/>
      <c r="T3" s="128"/>
      <c r="U3" s="128"/>
      <c r="V3" s="128"/>
      <c r="W3" s="127"/>
      <c r="X3" s="127"/>
      <c r="Y3" s="127"/>
      <c r="Z3" s="127"/>
      <c r="AA3" s="130"/>
      <c r="AB3" s="130"/>
      <c r="AC3" s="131"/>
      <c r="AD3" s="131"/>
      <c r="AE3" s="131"/>
      <c r="AF3" s="282" t="s">
        <v>120</v>
      </c>
      <c r="AG3" s="282"/>
      <c r="AH3" s="282"/>
      <c r="AI3" s="308"/>
      <c r="AJ3" s="308"/>
      <c r="AK3" s="308"/>
      <c r="AL3" s="310"/>
      <c r="AM3" s="310"/>
      <c r="AN3" s="305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</row>
    <row r="4" spans="1:78" ht="15.75" x14ac:dyDescent="0.25">
      <c r="A4" s="311"/>
      <c r="B4" s="312" t="s">
        <v>265</v>
      </c>
      <c r="D4" s="306"/>
      <c r="J4" s="306"/>
      <c r="L4" s="306"/>
      <c r="M4" s="127"/>
      <c r="N4" s="127"/>
      <c r="O4" s="127"/>
      <c r="P4" s="127"/>
      <c r="Q4" s="127"/>
      <c r="R4" s="127"/>
      <c r="S4" s="127"/>
      <c r="T4" s="128"/>
      <c r="U4" s="128"/>
      <c r="V4" s="128"/>
      <c r="W4" s="127"/>
      <c r="X4" s="127"/>
      <c r="Y4" s="127"/>
      <c r="Z4" s="127"/>
      <c r="AA4" s="130"/>
      <c r="AB4" s="130"/>
      <c r="AC4" s="131"/>
      <c r="AD4" s="131"/>
      <c r="AE4" s="131"/>
      <c r="AF4" s="282" t="s">
        <v>251</v>
      </c>
      <c r="AG4" s="282"/>
      <c r="AH4" s="282"/>
      <c r="AI4" s="308"/>
      <c r="AJ4" s="308"/>
      <c r="AK4" s="308"/>
      <c r="AL4" s="309"/>
      <c r="AM4" s="309"/>
      <c r="AN4" s="305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</row>
    <row r="5" spans="1:78" ht="15.75" x14ac:dyDescent="0.25">
      <c r="A5" s="313" t="s">
        <v>260</v>
      </c>
      <c r="B5" s="306"/>
      <c r="C5" s="306"/>
      <c r="D5" s="127"/>
      <c r="J5" s="306"/>
      <c r="K5" s="306"/>
      <c r="L5" s="127"/>
      <c r="M5" s="127"/>
      <c r="N5" s="127"/>
      <c r="O5" s="127"/>
      <c r="P5" s="127"/>
      <c r="Q5" s="127"/>
      <c r="R5" s="127"/>
      <c r="S5" s="127"/>
      <c r="T5" s="128"/>
      <c r="U5" s="128"/>
      <c r="V5" s="128"/>
      <c r="W5" s="127"/>
      <c r="X5" s="127"/>
      <c r="Y5" s="127"/>
      <c r="Z5" s="127"/>
      <c r="AA5" s="127"/>
      <c r="AB5" s="132"/>
      <c r="AC5" s="133"/>
      <c r="AD5" s="129"/>
      <c r="AE5" s="129"/>
      <c r="AF5" s="129"/>
      <c r="AG5" s="129"/>
      <c r="AH5" s="129"/>
      <c r="AI5" s="303"/>
      <c r="AL5" s="305"/>
      <c r="AM5" s="305"/>
      <c r="AN5" s="305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</row>
    <row r="6" spans="1:78" ht="15.75" x14ac:dyDescent="0.25">
      <c r="A6" s="295"/>
      <c r="B6" s="295"/>
      <c r="C6" s="295"/>
      <c r="D6" s="127"/>
      <c r="I6" s="295"/>
      <c r="J6" s="295"/>
      <c r="K6" s="295"/>
      <c r="L6" s="127"/>
      <c r="M6" s="127"/>
      <c r="N6" s="127"/>
      <c r="O6" s="127"/>
      <c r="P6" s="127"/>
      <c r="Q6" s="127"/>
      <c r="R6" s="127"/>
      <c r="S6" s="127"/>
      <c r="T6" s="128"/>
      <c r="U6" s="128"/>
      <c r="V6" s="128"/>
      <c r="W6" s="127"/>
      <c r="X6" s="127"/>
      <c r="Y6" s="127"/>
      <c r="Z6" s="127"/>
      <c r="AA6" s="127"/>
      <c r="AB6" s="132"/>
      <c r="AC6" s="133"/>
      <c r="AD6" s="129"/>
      <c r="AE6" s="129"/>
      <c r="AF6" s="129"/>
      <c r="AG6" s="129"/>
      <c r="AH6" s="129"/>
      <c r="AI6" s="303"/>
      <c r="AL6" s="305"/>
      <c r="AM6" s="305"/>
      <c r="AN6" s="305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</row>
    <row r="7" spans="1:78" ht="15.75" x14ac:dyDescent="0.25">
      <c r="A7" s="509" t="s">
        <v>261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510"/>
      <c r="AA7" s="510"/>
      <c r="AB7" s="132"/>
      <c r="AC7" s="133"/>
      <c r="AD7" s="129"/>
      <c r="AE7" s="129"/>
      <c r="AF7" s="129"/>
      <c r="AG7" s="129"/>
      <c r="AH7" s="129"/>
      <c r="AI7" s="303"/>
      <c r="AL7" s="305"/>
      <c r="AM7" s="305"/>
      <c r="AN7" s="305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</row>
    <row r="8" spans="1:78" ht="15.75" x14ac:dyDescent="0.25">
      <c r="A8" s="295"/>
      <c r="B8" s="295"/>
      <c r="C8" s="295"/>
      <c r="D8" s="127"/>
      <c r="I8" s="295"/>
      <c r="J8" s="295"/>
      <c r="K8" s="295"/>
      <c r="L8" s="127"/>
      <c r="M8" s="127"/>
      <c r="N8" s="127"/>
      <c r="O8" s="127"/>
      <c r="P8" s="127"/>
      <c r="Q8" s="127"/>
      <c r="R8" s="127"/>
      <c r="S8" s="127"/>
      <c r="T8" s="128"/>
      <c r="U8" s="128"/>
      <c r="V8" s="128"/>
      <c r="W8" s="127"/>
      <c r="X8" s="127"/>
      <c r="Y8" s="127"/>
      <c r="Z8" s="127"/>
      <c r="AA8" s="127"/>
      <c r="AB8" s="132"/>
      <c r="AC8" s="133"/>
      <c r="AD8" s="129"/>
      <c r="AE8" s="129"/>
      <c r="AF8" s="129"/>
      <c r="AG8" s="129"/>
      <c r="AH8" s="129"/>
      <c r="AI8" s="303"/>
      <c r="AL8" s="305"/>
      <c r="AM8" s="305"/>
      <c r="AN8" s="305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5" x14ac:dyDescent="0.25">
      <c r="A9" s="511" t="s">
        <v>264</v>
      </c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135"/>
      <c r="AC9" s="136"/>
      <c r="AD9" s="134"/>
      <c r="AE9" s="134"/>
      <c r="AF9" s="134"/>
      <c r="AG9" s="134"/>
      <c r="AH9" s="134"/>
      <c r="AI9" s="303"/>
      <c r="AL9" s="305"/>
      <c r="AM9" s="305"/>
      <c r="AN9" s="305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5" x14ac:dyDescent="0.25">
      <c r="A10" s="513" t="s">
        <v>121</v>
      </c>
      <c r="B10" s="513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137"/>
      <c r="AC10" s="138"/>
      <c r="AD10" s="138"/>
      <c r="AE10" s="138"/>
      <c r="AF10" s="138"/>
      <c r="AG10" s="138"/>
      <c r="AH10" s="138"/>
      <c r="AI10" s="303"/>
      <c r="AL10" s="305"/>
      <c r="AM10" s="305"/>
      <c r="AN10" s="305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x14ac:dyDescent="0.2">
      <c r="T11" s="314"/>
      <c r="U11" s="314"/>
      <c r="V11" s="314"/>
      <c r="AI11" s="303"/>
      <c r="AL11" s="305"/>
      <c r="AM11" s="305"/>
      <c r="AN11" s="305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x14ac:dyDescent="0.2">
      <c r="T12" s="314"/>
      <c r="U12" s="314"/>
      <c r="V12" s="314"/>
      <c r="AI12" s="303"/>
      <c r="AL12" s="305"/>
      <c r="AM12" s="305"/>
      <c r="AN12" s="305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73.5" customHeight="1" x14ac:dyDescent="0.2">
      <c r="A13" s="514" t="s">
        <v>122</v>
      </c>
      <c r="B13" s="517" t="s">
        <v>123</v>
      </c>
      <c r="C13" s="517"/>
      <c r="D13" s="517"/>
      <c r="E13" s="514" t="s">
        <v>43</v>
      </c>
      <c r="F13" s="518" t="s">
        <v>124</v>
      </c>
      <c r="G13" s="518" t="s">
        <v>166</v>
      </c>
      <c r="H13" s="521" t="s">
        <v>125</v>
      </c>
      <c r="I13" s="522"/>
      <c r="J13" s="522"/>
      <c r="K13" s="522"/>
      <c r="L13" s="522"/>
      <c r="M13" s="522"/>
      <c r="N13" s="522"/>
      <c r="O13" s="522"/>
      <c r="P13" s="522"/>
      <c r="Q13" s="522"/>
      <c r="R13" s="523"/>
      <c r="S13" s="518" t="s">
        <v>126</v>
      </c>
      <c r="T13" s="543" t="s">
        <v>127</v>
      </c>
      <c r="U13" s="544"/>
      <c r="V13" s="544"/>
      <c r="W13" s="518" t="s">
        <v>128</v>
      </c>
      <c r="X13" s="518" t="s">
        <v>129</v>
      </c>
      <c r="Y13" s="548" t="s">
        <v>262</v>
      </c>
      <c r="Z13" s="549"/>
      <c r="AA13" s="514" t="s">
        <v>130</v>
      </c>
      <c r="AB13" s="514" t="s">
        <v>300</v>
      </c>
      <c r="AC13" s="514" t="s">
        <v>131</v>
      </c>
      <c r="AD13" s="539" t="s">
        <v>132</v>
      </c>
      <c r="AE13" s="514" t="s">
        <v>133</v>
      </c>
      <c r="AF13" s="514" t="s">
        <v>134</v>
      </c>
      <c r="AG13" s="533" t="s">
        <v>263</v>
      </c>
      <c r="AH13" s="533" t="s">
        <v>303</v>
      </c>
      <c r="AI13" s="514" t="s">
        <v>304</v>
      </c>
      <c r="AJ13" s="518" t="s">
        <v>135</v>
      </c>
      <c r="AK13" s="545" t="s">
        <v>136</v>
      </c>
      <c r="AL13" s="526"/>
      <c r="AM13" s="526"/>
      <c r="AN13" s="527"/>
      <c r="AO13" s="530" t="s">
        <v>136</v>
      </c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s="317" customFormat="1" ht="233.25" customHeight="1" x14ac:dyDescent="0.2">
      <c r="A14" s="515"/>
      <c r="B14" s="533" t="s">
        <v>137</v>
      </c>
      <c r="C14" s="533" t="s">
        <v>46</v>
      </c>
      <c r="D14" s="533" t="s">
        <v>61</v>
      </c>
      <c r="E14" s="515"/>
      <c r="F14" s="519"/>
      <c r="G14" s="519"/>
      <c r="H14" s="535" t="s">
        <v>154</v>
      </c>
      <c r="I14" s="316" t="s">
        <v>138</v>
      </c>
      <c r="J14" s="537" t="s">
        <v>62</v>
      </c>
      <c r="K14" s="538"/>
      <c r="L14" s="537" t="s">
        <v>63</v>
      </c>
      <c r="M14" s="538"/>
      <c r="N14" s="550" t="s">
        <v>155</v>
      </c>
      <c r="O14" s="535" t="s">
        <v>154</v>
      </c>
      <c r="P14" s="535" t="s">
        <v>154</v>
      </c>
      <c r="Q14" s="297" t="s">
        <v>156</v>
      </c>
      <c r="R14" s="297" t="s">
        <v>157</v>
      </c>
      <c r="S14" s="519"/>
      <c r="T14" s="296" t="s">
        <v>158</v>
      </c>
      <c r="U14" s="296" t="s">
        <v>159</v>
      </c>
      <c r="V14" s="296" t="s">
        <v>160</v>
      </c>
      <c r="W14" s="519"/>
      <c r="X14" s="519"/>
      <c r="Y14" s="524" t="s">
        <v>139</v>
      </c>
      <c r="Z14" s="524" t="s">
        <v>45</v>
      </c>
      <c r="AA14" s="515"/>
      <c r="AB14" s="515"/>
      <c r="AC14" s="515"/>
      <c r="AD14" s="540"/>
      <c r="AE14" s="515"/>
      <c r="AF14" s="515"/>
      <c r="AG14" s="542"/>
      <c r="AH14" s="542"/>
      <c r="AI14" s="515"/>
      <c r="AJ14" s="519"/>
      <c r="AK14" s="546"/>
      <c r="AL14" s="528"/>
      <c r="AM14" s="528"/>
      <c r="AN14" s="529"/>
      <c r="AO14" s="531"/>
      <c r="AP14" s="139"/>
      <c r="AQ14" s="139"/>
      <c r="AR14" s="139"/>
    </row>
    <row r="15" spans="1:78" s="317" customFormat="1" ht="55.5" customHeight="1" x14ac:dyDescent="0.2">
      <c r="A15" s="516"/>
      <c r="B15" s="534"/>
      <c r="C15" s="534"/>
      <c r="D15" s="534"/>
      <c r="E15" s="516"/>
      <c r="F15" s="520"/>
      <c r="G15" s="520"/>
      <c r="H15" s="536"/>
      <c r="I15" s="161">
        <v>0.25</v>
      </c>
      <c r="J15" s="318" t="s">
        <v>44</v>
      </c>
      <c r="K15" s="318" t="s">
        <v>140</v>
      </c>
      <c r="L15" s="318" t="s">
        <v>44</v>
      </c>
      <c r="M15" s="318" t="s">
        <v>140</v>
      </c>
      <c r="N15" s="551"/>
      <c r="O15" s="536"/>
      <c r="P15" s="536"/>
      <c r="Q15" s="140">
        <v>0.15</v>
      </c>
      <c r="R15" s="140">
        <v>0.15</v>
      </c>
      <c r="S15" s="520"/>
      <c r="T15" s="161">
        <v>0.05</v>
      </c>
      <c r="U15" s="161">
        <v>0.15</v>
      </c>
      <c r="V15" s="161">
        <v>0.25</v>
      </c>
      <c r="W15" s="520"/>
      <c r="X15" s="520"/>
      <c r="Y15" s="525"/>
      <c r="Z15" s="525"/>
      <c r="AA15" s="516"/>
      <c r="AB15" s="516"/>
      <c r="AC15" s="516"/>
      <c r="AD15" s="541"/>
      <c r="AE15" s="516"/>
      <c r="AF15" s="516"/>
      <c r="AG15" s="534"/>
      <c r="AH15" s="534"/>
      <c r="AI15" s="516"/>
      <c r="AJ15" s="520"/>
      <c r="AK15" s="547"/>
      <c r="AL15" s="397" t="s">
        <v>302</v>
      </c>
      <c r="AM15" s="397"/>
      <c r="AN15" s="397" t="s">
        <v>302</v>
      </c>
      <c r="AO15" s="532"/>
      <c r="AP15" s="389"/>
    </row>
    <row r="16" spans="1:78" s="319" customFormat="1" ht="15" x14ac:dyDescent="0.25">
      <c r="A16" s="141" t="s">
        <v>143</v>
      </c>
      <c r="B16" s="142" t="s">
        <v>144</v>
      </c>
      <c r="C16" s="142" t="s">
        <v>145</v>
      </c>
      <c r="D16" s="142" t="s">
        <v>146</v>
      </c>
      <c r="E16" s="141">
        <v>1</v>
      </c>
      <c r="F16" s="143">
        <v>2</v>
      </c>
      <c r="G16" s="141">
        <v>3</v>
      </c>
      <c r="H16" s="141">
        <v>4</v>
      </c>
      <c r="I16" s="143">
        <v>5</v>
      </c>
      <c r="J16" s="141">
        <v>6</v>
      </c>
      <c r="K16" s="141">
        <v>7</v>
      </c>
      <c r="L16" s="143">
        <v>8</v>
      </c>
      <c r="M16" s="141">
        <v>9</v>
      </c>
      <c r="N16" s="141">
        <v>10</v>
      </c>
      <c r="O16" s="143">
        <v>11</v>
      </c>
      <c r="P16" s="141">
        <v>12</v>
      </c>
      <c r="Q16" s="141">
        <v>13</v>
      </c>
      <c r="R16" s="141">
        <v>14</v>
      </c>
      <c r="S16" s="141">
        <v>15</v>
      </c>
      <c r="T16" s="141">
        <v>16</v>
      </c>
      <c r="U16" s="141">
        <v>17</v>
      </c>
      <c r="V16" s="141">
        <v>18</v>
      </c>
      <c r="W16" s="141">
        <v>19</v>
      </c>
      <c r="X16" s="141">
        <v>20</v>
      </c>
      <c r="Y16" s="141">
        <v>21</v>
      </c>
      <c r="Z16" s="141">
        <v>22</v>
      </c>
      <c r="AA16" s="141">
        <v>23</v>
      </c>
      <c r="AB16" s="141">
        <v>24</v>
      </c>
      <c r="AC16" s="141">
        <v>25</v>
      </c>
      <c r="AD16" s="384">
        <v>26</v>
      </c>
      <c r="AE16" s="274" t="s">
        <v>248</v>
      </c>
      <c r="AF16" s="275" t="s">
        <v>249</v>
      </c>
      <c r="AG16" s="141">
        <v>29</v>
      </c>
      <c r="AH16" s="141">
        <v>30</v>
      </c>
      <c r="AI16" s="141">
        <v>31</v>
      </c>
      <c r="AJ16" s="143">
        <v>32</v>
      </c>
      <c r="AK16" s="141">
        <v>33</v>
      </c>
      <c r="AL16" s="398">
        <v>34</v>
      </c>
      <c r="AM16" s="399">
        <v>35</v>
      </c>
      <c r="AN16" s="398">
        <v>36</v>
      </c>
      <c r="AO16" s="398">
        <v>37</v>
      </c>
      <c r="AP16" s="390"/>
    </row>
    <row r="17" spans="1:78" s="322" customFormat="1" ht="15.75" x14ac:dyDescent="0.2">
      <c r="A17" s="552" t="s">
        <v>152</v>
      </c>
      <c r="B17" s="553"/>
      <c r="C17" s="553"/>
      <c r="D17" s="554"/>
      <c r="E17" s="144">
        <f>SUM(E18:E19)</f>
        <v>1.5</v>
      </c>
      <c r="F17" s="377"/>
      <c r="G17" s="377">
        <f>SUM(G18:G19)</f>
        <v>16017.75</v>
      </c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>
        <f>SUM(S18:S19)</f>
        <v>4627.3500000000004</v>
      </c>
      <c r="T17" s="320"/>
      <c r="U17" s="144"/>
      <c r="V17" s="144"/>
      <c r="W17" s="144">
        <f t="shared" ref="W17:AK17" si="0">SUM(W18:W19)</f>
        <v>1631.4375</v>
      </c>
      <c r="X17" s="144">
        <f>SUM(X18:X19)</f>
        <v>22276.537499999999</v>
      </c>
      <c r="Y17" s="144">
        <f t="shared" si="0"/>
        <v>13365.922499999999</v>
      </c>
      <c r="Z17" s="144">
        <f t="shared" si="0"/>
        <v>17821.230000000003</v>
      </c>
      <c r="AA17" s="144">
        <f t="shared" si="0"/>
        <v>53463.689999999995</v>
      </c>
      <c r="AB17" s="144"/>
      <c r="AC17" s="144">
        <f t="shared" si="0"/>
        <v>53463.689999999995</v>
      </c>
      <c r="AD17" s="385">
        <f t="shared" si="0"/>
        <v>641564.28</v>
      </c>
      <c r="AE17" s="276">
        <f t="shared" si="0"/>
        <v>0</v>
      </c>
      <c r="AF17" s="276">
        <f t="shared" si="0"/>
        <v>641564.28</v>
      </c>
      <c r="AG17" s="144">
        <f t="shared" si="0"/>
        <v>0</v>
      </c>
      <c r="AH17" s="144">
        <f t="shared" si="0"/>
        <v>0</v>
      </c>
      <c r="AI17" s="144">
        <f t="shared" si="0"/>
        <v>0</v>
      </c>
      <c r="AJ17" s="144">
        <f>AJ18+AJ19</f>
        <v>641564.28</v>
      </c>
      <c r="AK17" s="144">
        <f t="shared" si="0"/>
        <v>193752.41255999997</v>
      </c>
      <c r="AL17" s="410" t="s">
        <v>306</v>
      </c>
      <c r="AM17" s="400">
        <v>19009</v>
      </c>
      <c r="AN17" s="401"/>
      <c r="AO17" s="401"/>
      <c r="AP17" s="39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</row>
    <row r="18" spans="1:78" s="327" customFormat="1" ht="45" x14ac:dyDescent="0.2">
      <c r="A18" s="155" t="s">
        <v>167</v>
      </c>
      <c r="B18" s="323" t="s">
        <v>150</v>
      </c>
      <c r="C18" s="324">
        <v>1</v>
      </c>
      <c r="D18" s="324" t="s">
        <v>153</v>
      </c>
      <c r="E18" s="156">
        <v>1</v>
      </c>
      <c r="F18" s="325">
        <f>I42</f>
        <v>11865</v>
      </c>
      <c r="G18" s="326">
        <f>E18*F18</f>
        <v>11865</v>
      </c>
      <c r="H18" s="157"/>
      <c r="I18" s="156">
        <f>G18*I15</f>
        <v>2966.25</v>
      </c>
      <c r="J18" s="156"/>
      <c r="K18" s="156">
        <f>G18*J18</f>
        <v>0</v>
      </c>
      <c r="L18" s="156"/>
      <c r="M18" s="156">
        <f>G18*L18</f>
        <v>0</v>
      </c>
      <c r="N18" s="156"/>
      <c r="O18" s="156"/>
      <c r="P18" s="156"/>
      <c r="Q18" s="156"/>
      <c r="R18" s="409">
        <v>0</v>
      </c>
      <c r="S18" s="157">
        <f>H18+N18+R18+Q18+M18+K18+I18+O18+P18</f>
        <v>2966.25</v>
      </c>
      <c r="T18" s="327">
        <f>G18*5/100</f>
        <v>593.25</v>
      </c>
      <c r="U18" s="156"/>
      <c r="V18" s="156"/>
      <c r="W18" s="157">
        <f>SUM(T18:V18)</f>
        <v>593.25</v>
      </c>
      <c r="X18" s="157">
        <f>G18+S18+W18</f>
        <v>15424.5</v>
      </c>
      <c r="Y18" s="156">
        <f>X18*60%</f>
        <v>9254.6999999999989</v>
      </c>
      <c r="Z18" s="156">
        <f>X18*80%</f>
        <v>12339.6</v>
      </c>
      <c r="AA18" s="156">
        <f>X18+Y18+Z18</f>
        <v>37018.799999999996</v>
      </c>
      <c r="AB18" s="156"/>
      <c r="AC18" s="157">
        <f>SUM(AA18:AB18)</f>
        <v>37018.799999999996</v>
      </c>
      <c r="AD18" s="386">
        <f>AC18*12</f>
        <v>444225.6</v>
      </c>
      <c r="AE18" s="277">
        <f>AC18*(7/100)*0</f>
        <v>0</v>
      </c>
      <c r="AF18" s="277">
        <f>SUM(AD18:AE18)</f>
        <v>444225.6</v>
      </c>
      <c r="AG18" s="157"/>
      <c r="AH18" s="157"/>
      <c r="AI18" s="328">
        <f>(AC18)/29.3*0</f>
        <v>0</v>
      </c>
      <c r="AJ18" s="329">
        <f>AD18+AG18+AH18+AI18</f>
        <v>444225.6</v>
      </c>
      <c r="AK18" s="329">
        <f>AJ18*30.2%</f>
        <v>134156.13119999997</v>
      </c>
      <c r="AL18" s="407">
        <f>AM18*2</f>
        <v>593215.48</v>
      </c>
      <c r="AM18" s="408">
        <v>296607.74</v>
      </c>
      <c r="AN18" s="555" t="s">
        <v>305</v>
      </c>
      <c r="AO18" s="556"/>
      <c r="AP18" s="392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</row>
    <row r="19" spans="1:78" s="327" customFormat="1" ht="45" x14ac:dyDescent="0.2">
      <c r="A19" s="155" t="s">
        <v>168</v>
      </c>
      <c r="B19" s="323" t="s">
        <v>151</v>
      </c>
      <c r="C19" s="324"/>
      <c r="D19" s="324" t="s">
        <v>153</v>
      </c>
      <c r="E19" s="156">
        <v>0.5</v>
      </c>
      <c r="F19" s="325">
        <f>I43</f>
        <v>8305.5</v>
      </c>
      <c r="G19" s="326">
        <f>E19*F19</f>
        <v>4152.75</v>
      </c>
      <c r="H19" s="157"/>
      <c r="I19" s="156">
        <f>G19*I15</f>
        <v>1038.1875</v>
      </c>
      <c r="J19" s="156"/>
      <c r="K19" s="156">
        <f>G19*J19</f>
        <v>0</v>
      </c>
      <c r="L19" s="156"/>
      <c r="M19" s="156">
        <f>G19*L19</f>
        <v>0</v>
      </c>
      <c r="N19" s="156"/>
      <c r="O19" s="156"/>
      <c r="P19" s="156"/>
      <c r="Q19" s="156"/>
      <c r="R19" s="156">
        <f>G19*R15</f>
        <v>622.91250000000002</v>
      </c>
      <c r="S19" s="157">
        <f>H19+N19+R19+Q19+M19+K19+I19+O19+P19</f>
        <v>1661.1</v>
      </c>
      <c r="T19" s="156"/>
      <c r="U19" s="156"/>
      <c r="V19" s="156">
        <f>G19*V15</f>
        <v>1038.1875</v>
      </c>
      <c r="W19" s="157">
        <f>SUM(T19:V19)</f>
        <v>1038.1875</v>
      </c>
      <c r="X19" s="157">
        <f>G19+S19+W19</f>
        <v>6852.0375000000004</v>
      </c>
      <c r="Y19" s="156">
        <f>X19*60%</f>
        <v>4111.2224999999999</v>
      </c>
      <c r="Z19" s="156">
        <f>X19*80%</f>
        <v>5481.630000000001</v>
      </c>
      <c r="AA19" s="156">
        <f>X19+Y19+Z19</f>
        <v>16444.89</v>
      </c>
      <c r="AB19" s="156"/>
      <c r="AC19" s="157">
        <f>SUM(AA19:AB19)</f>
        <v>16444.89</v>
      </c>
      <c r="AD19" s="386">
        <f>AC19*12</f>
        <v>197338.68</v>
      </c>
      <c r="AE19" s="277">
        <f>AC19*(7/100)*0</f>
        <v>0</v>
      </c>
      <c r="AF19" s="277">
        <f>SUM(AD19:AE19)</f>
        <v>197338.68</v>
      </c>
      <c r="AG19" s="157"/>
      <c r="AH19" s="157"/>
      <c r="AI19" s="328">
        <f>(AC19)/29.3*0</f>
        <v>0</v>
      </c>
      <c r="AJ19" s="329">
        <f>AD19+AG19+AH19+AI19</f>
        <v>197338.68</v>
      </c>
      <c r="AK19" s="329">
        <f>AJ19*30.2%</f>
        <v>59596.281359999994</v>
      </c>
      <c r="AL19" s="402"/>
      <c r="AM19" s="402"/>
      <c r="AN19" s="403">
        <f>SUM(AL19:AM19)</f>
        <v>0</v>
      </c>
      <c r="AO19" s="403">
        <f>AN19*30.2%</f>
        <v>0</v>
      </c>
      <c r="AP19" s="392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</row>
    <row r="20" spans="1:78" s="330" customFormat="1" ht="15" x14ac:dyDescent="0.2">
      <c r="A20" s="565" t="s">
        <v>161</v>
      </c>
      <c r="B20" s="566"/>
      <c r="C20" s="566"/>
      <c r="D20" s="567"/>
      <c r="E20" s="158">
        <f>SUM(E21:E22)</f>
        <v>1.5</v>
      </c>
      <c r="F20" s="378"/>
      <c r="G20" s="379">
        <f>SUM(G21:G22)</f>
        <v>4912.5</v>
      </c>
      <c r="H20" s="158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8">
        <f>SUM(S21:S22)</f>
        <v>1399.5450000000001</v>
      </c>
      <c r="T20" s="159"/>
      <c r="U20" s="159"/>
      <c r="V20" s="159"/>
      <c r="W20" s="158">
        <f>SUM(W21:W22)</f>
        <v>1228.125</v>
      </c>
      <c r="X20" s="158">
        <f t="shared" ref="X20:AI20" si="1">SUM(X21:X22)</f>
        <v>7540.17</v>
      </c>
      <c r="Y20" s="158">
        <f t="shared" si="1"/>
        <v>4524.1019999999999</v>
      </c>
      <c r="Z20" s="158">
        <f t="shared" si="1"/>
        <v>6032.1360000000004</v>
      </c>
      <c r="AA20" s="158">
        <f t="shared" si="1"/>
        <v>18096.408000000003</v>
      </c>
      <c r="AB20" s="158"/>
      <c r="AC20" s="158">
        <f t="shared" si="1"/>
        <v>18096.408000000003</v>
      </c>
      <c r="AD20" s="386">
        <f t="shared" si="1"/>
        <v>217156.89600000001</v>
      </c>
      <c r="AE20" s="278">
        <f t="shared" si="1"/>
        <v>0</v>
      </c>
      <c r="AF20" s="278">
        <f t="shared" si="1"/>
        <v>217156.89600000001</v>
      </c>
      <c r="AG20" s="158">
        <f t="shared" si="1"/>
        <v>0</v>
      </c>
      <c r="AH20" s="158">
        <f t="shared" si="1"/>
        <v>125005.10399999999</v>
      </c>
      <c r="AI20" s="158">
        <f t="shared" si="1"/>
        <v>33632.944709897609</v>
      </c>
      <c r="AJ20" s="158">
        <f>AJ21+AJ22</f>
        <v>375794.94470989762</v>
      </c>
      <c r="AK20" s="158">
        <f>SUM(AK21:AK22)</f>
        <v>113490.07330238909</v>
      </c>
      <c r="AL20" s="402"/>
      <c r="AM20" s="402"/>
      <c r="AN20" s="403">
        <f>SUM(AL20:AM20)</f>
        <v>0</v>
      </c>
      <c r="AO20" s="403">
        <f t="shared" ref="AO20:AO25" si="2">AN20*30.2%</f>
        <v>0</v>
      </c>
      <c r="AP20" s="392"/>
    </row>
    <row r="21" spans="1:78" s="333" customFormat="1" ht="15" x14ac:dyDescent="0.2">
      <c r="A21" s="155" t="s">
        <v>169</v>
      </c>
      <c r="B21" s="323" t="s">
        <v>57</v>
      </c>
      <c r="C21" s="324">
        <v>2</v>
      </c>
      <c r="D21" s="324"/>
      <c r="E21" s="156">
        <v>1</v>
      </c>
      <c r="F21" s="380">
        <v>3484</v>
      </c>
      <c r="G21" s="380">
        <f t="shared" ref="G21:G22" si="3">E21*F21</f>
        <v>3484</v>
      </c>
      <c r="H21" s="156"/>
      <c r="I21" s="156">
        <f>G21*I15</f>
        <v>871</v>
      </c>
      <c r="J21" s="156"/>
      <c r="K21" s="156">
        <f t="shared" ref="K21" si="4">G21*J21</f>
        <v>0</v>
      </c>
      <c r="L21" s="156"/>
      <c r="M21" s="156">
        <f t="shared" ref="M21:M22" si="5">G21*L21</f>
        <v>0</v>
      </c>
      <c r="N21" s="156"/>
      <c r="O21" s="156"/>
      <c r="P21" s="156"/>
      <c r="Q21" s="156"/>
      <c r="R21" s="156"/>
      <c r="S21" s="156">
        <f>H21+N21+R21+Q21+M21+K21+I21+O21+P21</f>
        <v>871</v>
      </c>
      <c r="T21" s="156"/>
      <c r="U21" s="156"/>
      <c r="V21" s="156">
        <f>G21*V15</f>
        <v>871</v>
      </c>
      <c r="W21" s="156">
        <f>SUM(T21:V21)</f>
        <v>871</v>
      </c>
      <c r="X21" s="156">
        <f>G21+S21+W21</f>
        <v>5226</v>
      </c>
      <c r="Y21" s="156">
        <f t="shared" ref="Y21:Y22" si="6">X21*60%</f>
        <v>3135.6</v>
      </c>
      <c r="Z21" s="156">
        <f t="shared" ref="Z21:Z22" si="7">X21*80%</f>
        <v>4180.8</v>
      </c>
      <c r="AA21" s="156">
        <f t="shared" ref="AA21:AA22" si="8">X21+Y21+Z21</f>
        <v>12542.400000000001</v>
      </c>
      <c r="AB21" s="156"/>
      <c r="AC21" s="156">
        <f t="shared" ref="AC21:AC22" si="9">SUM(AA21:AB21)</f>
        <v>12542.400000000001</v>
      </c>
      <c r="AD21" s="387">
        <f t="shared" ref="AD21:AD22" si="10">AC21*12</f>
        <v>150508.80000000002</v>
      </c>
      <c r="AE21" s="279">
        <f>AC21*(7/100)*0</f>
        <v>0</v>
      </c>
      <c r="AF21" s="279">
        <f t="shared" ref="AF21:AF22" si="11">SUM(AD21:AE21)</f>
        <v>150508.80000000002</v>
      </c>
      <c r="AG21" s="156"/>
      <c r="AH21" s="156">
        <f>(19009*12*E21)-AD21</f>
        <v>77599.199999999983</v>
      </c>
      <c r="AI21" s="328">
        <f>(AC21)/29.3*52</f>
        <v>22259.54948805461</v>
      </c>
      <c r="AJ21" s="329">
        <f>AD21+AG21+AH21+AI21</f>
        <v>250367.54948805462</v>
      </c>
      <c r="AK21" s="331">
        <f t="shared" ref="AK21:AK22" si="12">AJ21*30.2%</f>
        <v>75610.999945392497</v>
      </c>
      <c r="AL21" s="402" t="e">
        <f>(AL17*E21-AC21)*12</f>
        <v>#VALUE!</v>
      </c>
      <c r="AM21" s="402">
        <f>(AM17*E21-(AC21+AE21/3))*0</f>
        <v>0</v>
      </c>
      <c r="AN21" s="403" t="e">
        <f t="shared" ref="AN21:AN25" si="13">SUM(AL21:AM21)</f>
        <v>#VALUE!</v>
      </c>
      <c r="AO21" s="402" t="e">
        <f t="shared" si="2"/>
        <v>#VALUE!</v>
      </c>
      <c r="AP21" s="393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</row>
    <row r="22" spans="1:78" s="333" customFormat="1" ht="15" x14ac:dyDescent="0.2">
      <c r="A22" s="155" t="s">
        <v>170</v>
      </c>
      <c r="B22" s="323" t="s">
        <v>21</v>
      </c>
      <c r="C22" s="324">
        <v>1</v>
      </c>
      <c r="D22" s="324" t="s">
        <v>153</v>
      </c>
      <c r="E22" s="156">
        <v>0.5</v>
      </c>
      <c r="F22" s="380">
        <v>2857</v>
      </c>
      <c r="G22" s="380">
        <f t="shared" si="3"/>
        <v>1428.5</v>
      </c>
      <c r="H22" s="156"/>
      <c r="I22" s="156">
        <f>G22*I15</f>
        <v>357.125</v>
      </c>
      <c r="J22" s="156">
        <v>0.12</v>
      </c>
      <c r="K22" s="156">
        <f>G22*J22</f>
        <v>171.42</v>
      </c>
      <c r="L22" s="156"/>
      <c r="M22" s="156">
        <f t="shared" si="5"/>
        <v>0</v>
      </c>
      <c r="N22" s="156"/>
      <c r="O22" s="156"/>
      <c r="P22" s="156"/>
      <c r="Q22" s="156"/>
      <c r="R22" s="156"/>
      <c r="S22" s="156">
        <f t="shared" ref="S22" si="14">H22+N22+R22+Q22+M22+K22+I22+O22+P22</f>
        <v>528.54499999999996</v>
      </c>
      <c r="T22" s="156"/>
      <c r="U22" s="156"/>
      <c r="V22" s="156">
        <f>G22*V15</f>
        <v>357.125</v>
      </c>
      <c r="W22" s="156">
        <f t="shared" ref="W22" si="15">SUM(T22:V22)</f>
        <v>357.125</v>
      </c>
      <c r="X22" s="156">
        <f>G22+S22+W22</f>
        <v>2314.17</v>
      </c>
      <c r="Y22" s="156">
        <f t="shared" si="6"/>
        <v>1388.502</v>
      </c>
      <c r="Z22" s="156">
        <f t="shared" si="7"/>
        <v>1851.3360000000002</v>
      </c>
      <c r="AA22" s="156">
        <f t="shared" si="8"/>
        <v>5554.0079999999998</v>
      </c>
      <c r="AB22" s="156"/>
      <c r="AC22" s="156">
        <f t="shared" si="9"/>
        <v>5554.0079999999998</v>
      </c>
      <c r="AD22" s="387">
        <f t="shared" si="10"/>
        <v>66648.09599999999</v>
      </c>
      <c r="AE22" s="279">
        <f>AC22*(7/100)*0</f>
        <v>0</v>
      </c>
      <c r="AF22" s="279">
        <f t="shared" si="11"/>
        <v>66648.09599999999</v>
      </c>
      <c r="AG22" s="156"/>
      <c r="AH22" s="156">
        <f t="shared" ref="AH22:AH25" si="16">(19009*12*E22)-AD22</f>
        <v>47405.90400000001</v>
      </c>
      <c r="AI22" s="328">
        <f>(AC22)/29.3*60</f>
        <v>11373.395221843002</v>
      </c>
      <c r="AJ22" s="329">
        <f>AD22+AG22+AH22+AI22</f>
        <v>125427.39522184301</v>
      </c>
      <c r="AK22" s="331">
        <f t="shared" si="12"/>
        <v>37879.073356996589</v>
      </c>
      <c r="AL22" s="402" t="e">
        <f>(AL17*E22-AC22)*12</f>
        <v>#VALUE!</v>
      </c>
      <c r="AM22" s="402">
        <f>(AM17*E22-(AC22+AE22/3))*0</f>
        <v>0</v>
      </c>
      <c r="AN22" s="403" t="e">
        <f t="shared" si="13"/>
        <v>#VALUE!</v>
      </c>
      <c r="AO22" s="402" t="e">
        <f t="shared" si="2"/>
        <v>#VALUE!</v>
      </c>
      <c r="AP22" s="393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</row>
    <row r="23" spans="1:78" s="332" customFormat="1" ht="15" x14ac:dyDescent="0.2">
      <c r="A23" s="565" t="s">
        <v>171</v>
      </c>
      <c r="B23" s="566"/>
      <c r="C23" s="566"/>
      <c r="D23" s="567"/>
      <c r="E23" s="158">
        <f>SUM(E24:E25)</f>
        <v>8</v>
      </c>
      <c r="F23" s="381"/>
      <c r="G23" s="379">
        <f>SUM(G24:G25)</f>
        <v>25808</v>
      </c>
      <c r="H23" s="158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8">
        <f>SUM(S24:S25)</f>
        <v>12645.919999999998</v>
      </c>
      <c r="T23" s="334"/>
      <c r="U23" s="159"/>
      <c r="V23" s="159"/>
      <c r="W23" s="158">
        <f>SUM(W24:W25)</f>
        <v>6452</v>
      </c>
      <c r="X23" s="158">
        <f t="shared" ref="X23:AK23" si="17">SUM(X24:X25)</f>
        <v>44905.919999999998</v>
      </c>
      <c r="Y23" s="158">
        <f t="shared" si="17"/>
        <v>26943.552</v>
      </c>
      <c r="Z23" s="158">
        <f t="shared" si="17"/>
        <v>35924.736000000004</v>
      </c>
      <c r="AA23" s="158">
        <f t="shared" si="17"/>
        <v>107774.20800000001</v>
      </c>
      <c r="AB23" s="158"/>
      <c r="AC23" s="158">
        <f t="shared" si="17"/>
        <v>107774.20800000001</v>
      </c>
      <c r="AD23" s="386">
        <f t="shared" si="17"/>
        <v>1293290.4960000003</v>
      </c>
      <c r="AE23" s="158">
        <f t="shared" si="17"/>
        <v>0</v>
      </c>
      <c r="AF23" s="158">
        <f t="shared" si="17"/>
        <v>1293290.4960000003</v>
      </c>
      <c r="AG23" s="158">
        <f t="shared" si="17"/>
        <v>496558.07999999996</v>
      </c>
      <c r="AH23" s="156">
        <f>AH24+AH25</f>
        <v>531573.50399999984</v>
      </c>
      <c r="AI23" s="158">
        <f t="shared" si="17"/>
        <v>191271.63194539252</v>
      </c>
      <c r="AJ23" s="158">
        <f>AJ24+AJ25</f>
        <v>2512693.7119453922</v>
      </c>
      <c r="AK23" s="158">
        <f t="shared" si="17"/>
        <v>758833.50100750849</v>
      </c>
      <c r="AL23" s="404"/>
      <c r="AM23" s="404"/>
      <c r="AN23" s="403">
        <f t="shared" si="13"/>
        <v>0</v>
      </c>
      <c r="AO23" s="403">
        <f t="shared" si="2"/>
        <v>0</v>
      </c>
      <c r="AP23" s="393"/>
    </row>
    <row r="24" spans="1:78" s="333" customFormat="1" ht="15" x14ac:dyDescent="0.2">
      <c r="A24" s="155" t="s">
        <v>172</v>
      </c>
      <c r="B24" s="123" t="s">
        <v>20</v>
      </c>
      <c r="C24" s="324">
        <v>1</v>
      </c>
      <c r="D24" s="324" t="s">
        <v>266</v>
      </c>
      <c r="E24" s="146">
        <v>6</v>
      </c>
      <c r="F24" s="324">
        <v>3226</v>
      </c>
      <c r="G24" s="380">
        <f>E24*F24</f>
        <v>19356</v>
      </c>
      <c r="H24" s="156"/>
      <c r="I24" s="156">
        <f>G24*I15</f>
        <v>4839</v>
      </c>
      <c r="J24" s="156">
        <v>0.24</v>
      </c>
      <c r="K24" s="156">
        <f t="shared" ref="K24" si="18">G24*J24</f>
        <v>4645.4399999999996</v>
      </c>
      <c r="L24" s="156"/>
      <c r="M24" s="156">
        <f t="shared" ref="M24" si="19">G24*L24</f>
        <v>0</v>
      </c>
      <c r="N24" s="156"/>
      <c r="O24" s="156"/>
      <c r="P24" s="156"/>
      <c r="Q24" s="156"/>
      <c r="R24" s="156"/>
      <c r="S24" s="156">
        <f t="shared" ref="S24" si="20">H24+N24+R24+Q24+M24+K24+I24+O24+P24</f>
        <v>9484.4399999999987</v>
      </c>
      <c r="T24" s="335"/>
      <c r="U24" s="156"/>
      <c r="V24" s="156">
        <f>G24*V15</f>
        <v>4839</v>
      </c>
      <c r="W24" s="156">
        <f>SUM(T24:V24)</f>
        <v>4839</v>
      </c>
      <c r="X24" s="156">
        <f>G24+S24+W24</f>
        <v>33679.440000000002</v>
      </c>
      <c r="Y24" s="156">
        <f>X24*60%</f>
        <v>20207.664000000001</v>
      </c>
      <c r="Z24" s="156">
        <f t="shared" ref="Z24" si="21">X24*80%</f>
        <v>26943.552000000003</v>
      </c>
      <c r="AA24" s="156">
        <f t="shared" ref="AA24" si="22">X24+Y24+Z24</f>
        <v>80830.656000000017</v>
      </c>
      <c r="AB24" s="156"/>
      <c r="AC24" s="156">
        <f t="shared" ref="AC24" si="23">SUM(AA24:AB24)</f>
        <v>80830.656000000017</v>
      </c>
      <c r="AD24" s="387">
        <f t="shared" ref="AD24" si="24">AC24*12</f>
        <v>969967.87200000021</v>
      </c>
      <c r="AE24" s="279">
        <f>AC24*(7/100)*0</f>
        <v>0</v>
      </c>
      <c r="AF24" s="279">
        <f t="shared" ref="AF24" si="25">SUM(AD24:AE24)</f>
        <v>969967.87200000021</v>
      </c>
      <c r="AG24" s="157">
        <f>(2155.2*E24)*2.4*12</f>
        <v>372418.55999999994</v>
      </c>
      <c r="AH24" s="156">
        <f t="shared" si="16"/>
        <v>398680.12799999979</v>
      </c>
      <c r="AI24" s="328">
        <f>(AC24)/29.3*52</f>
        <v>143453.72395904441</v>
      </c>
      <c r="AJ24" s="329">
        <f>AD24+AG24+AH24+AI24</f>
        <v>1884520.2839590441</v>
      </c>
      <c r="AK24" s="331">
        <f t="shared" ref="AK24" si="26">AJ24*30.2%</f>
        <v>569125.12575563136</v>
      </c>
      <c r="AL24" s="402" t="e">
        <f>(AL17*E24-AC24)*12</f>
        <v>#VALUE!</v>
      </c>
      <c r="AM24" s="402">
        <f>(AM16*E24-(AC24+AE24/3))*0</f>
        <v>0</v>
      </c>
      <c r="AN24" s="403" t="e">
        <f t="shared" ref="AN24" si="27">SUM(AL24:AM24)</f>
        <v>#VALUE!</v>
      </c>
      <c r="AO24" s="402" t="e">
        <f t="shared" ref="AO24" si="28">AN24*30.2%</f>
        <v>#VALUE!</v>
      </c>
      <c r="AP24" s="393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</row>
    <row r="25" spans="1:78" s="333" customFormat="1" ht="25.5" x14ac:dyDescent="0.2">
      <c r="A25" s="155" t="s">
        <v>173</v>
      </c>
      <c r="B25" s="123" t="s">
        <v>20</v>
      </c>
      <c r="C25" s="324">
        <v>1</v>
      </c>
      <c r="D25" s="324" t="s">
        <v>162</v>
      </c>
      <c r="E25" s="146">
        <v>2</v>
      </c>
      <c r="F25" s="324">
        <v>3226</v>
      </c>
      <c r="G25" s="380">
        <f>E25*F25</f>
        <v>6452</v>
      </c>
      <c r="H25" s="156"/>
      <c r="I25" s="156">
        <f>G25*I15</f>
        <v>1613</v>
      </c>
      <c r="J25" s="156">
        <v>0.24</v>
      </c>
      <c r="K25" s="156">
        <f t="shared" ref="K25" si="29">G25*J25</f>
        <v>1548.48</v>
      </c>
      <c r="L25" s="156"/>
      <c r="M25" s="156">
        <f t="shared" ref="M25" si="30">G25*L25</f>
        <v>0</v>
      </c>
      <c r="N25" s="156"/>
      <c r="O25" s="156"/>
      <c r="P25" s="156"/>
      <c r="Q25" s="156"/>
      <c r="R25" s="156"/>
      <c r="S25" s="156">
        <f t="shared" ref="S25" si="31">H25+N25+R25+Q25+M25+K25+I25+O25+P25</f>
        <v>3161.48</v>
      </c>
      <c r="T25" s="335"/>
      <c r="U25" s="156"/>
      <c r="V25" s="156">
        <f>G25*V15</f>
        <v>1613</v>
      </c>
      <c r="W25" s="156">
        <f t="shared" ref="W25" si="32">SUM(T25:V25)</f>
        <v>1613</v>
      </c>
      <c r="X25" s="156">
        <f>G25+S25+W25</f>
        <v>11226.48</v>
      </c>
      <c r="Y25" s="156">
        <f>X25*60%</f>
        <v>6735.8879999999999</v>
      </c>
      <c r="Z25" s="156">
        <f t="shared" ref="Z25" si="33">X25*80%</f>
        <v>8981.1839999999993</v>
      </c>
      <c r="AA25" s="156">
        <f t="shared" ref="AA25" si="34">X25+Y25+Z25</f>
        <v>26943.551999999996</v>
      </c>
      <c r="AB25" s="156"/>
      <c r="AC25" s="156">
        <f t="shared" ref="AC25" si="35">SUM(AA25:AB25)</f>
        <v>26943.551999999996</v>
      </c>
      <c r="AD25" s="387">
        <f t="shared" ref="AD25" si="36">AC25*12</f>
        <v>323322.62399999995</v>
      </c>
      <c r="AE25" s="279">
        <f>AC25*(7/100)*0</f>
        <v>0</v>
      </c>
      <c r="AF25" s="279">
        <f t="shared" ref="AF25" si="37">SUM(AD25:AE25)</f>
        <v>323322.62399999995</v>
      </c>
      <c r="AG25" s="157">
        <f>(2155.2*E25)*2.4*12</f>
        <v>124139.51999999999</v>
      </c>
      <c r="AH25" s="156">
        <f t="shared" si="16"/>
        <v>132893.37600000005</v>
      </c>
      <c r="AI25" s="328">
        <f>(AC25)/29.3*52</f>
        <v>47817.907986348117</v>
      </c>
      <c r="AJ25" s="329">
        <f>AD25+AG25+AH25+AI25</f>
        <v>628173.42798634816</v>
      </c>
      <c r="AK25" s="331">
        <f t="shared" ref="AK25" si="38">AJ25*30.2%</f>
        <v>189708.37525187715</v>
      </c>
      <c r="AL25" s="402" t="e">
        <f>(AL17*E25-AC25)*12</f>
        <v>#VALUE!</v>
      </c>
      <c r="AM25" s="402">
        <f>(AM17*E25-(AC25+AE25/3))*0</f>
        <v>0</v>
      </c>
      <c r="AN25" s="403" t="e">
        <f t="shared" si="13"/>
        <v>#VALUE!</v>
      </c>
      <c r="AO25" s="402" t="e">
        <f t="shared" si="2"/>
        <v>#VALUE!</v>
      </c>
      <c r="AP25" s="393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</row>
    <row r="26" spans="1:78" s="336" customFormat="1" ht="15.75" x14ac:dyDescent="0.25">
      <c r="A26" s="147"/>
      <c r="B26" s="148" t="s">
        <v>141</v>
      </c>
      <c r="C26" s="149"/>
      <c r="D26" s="149"/>
      <c r="E26" s="145">
        <f>E17+E20+E23</f>
        <v>11</v>
      </c>
      <c r="F26" s="382"/>
      <c r="G26" s="406">
        <f>G17+G20+G23</f>
        <v>46738.25</v>
      </c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388">
        <f>S17+S20+S23</f>
        <v>18672.814999999999</v>
      </c>
      <c r="T26" s="145"/>
      <c r="U26" s="145"/>
      <c r="V26" s="145"/>
      <c r="W26" s="388">
        <f>W17+W20+W23</f>
        <v>9311.5625</v>
      </c>
      <c r="X26" s="145">
        <f t="shared" ref="X26:AI26" si="39">X17+X20+X23</f>
        <v>74722.627500000002</v>
      </c>
      <c r="Y26" s="145">
        <f t="shared" si="39"/>
        <v>44833.576499999996</v>
      </c>
      <c r="Z26" s="145">
        <f t="shared" si="39"/>
        <v>59778.102000000006</v>
      </c>
      <c r="AA26" s="388">
        <f t="shared" si="39"/>
        <v>179334.30600000001</v>
      </c>
      <c r="AB26" s="145"/>
      <c r="AC26" s="145">
        <f t="shared" si="39"/>
        <v>179334.30600000001</v>
      </c>
      <c r="AD26" s="388">
        <f t="shared" si="39"/>
        <v>2152011.6720000003</v>
      </c>
      <c r="AE26" s="280">
        <f t="shared" si="39"/>
        <v>0</v>
      </c>
      <c r="AF26" s="280">
        <f t="shared" si="39"/>
        <v>2152011.6720000003</v>
      </c>
      <c r="AG26" s="145">
        <f t="shared" si="39"/>
        <v>496558.07999999996</v>
      </c>
      <c r="AH26" s="156">
        <f>AH20+AH23</f>
        <v>656578.60799999977</v>
      </c>
      <c r="AI26" s="145">
        <f t="shared" si="39"/>
        <v>224904.57665529015</v>
      </c>
      <c r="AJ26" s="145">
        <f>AJ17+AJ20+AJ23</f>
        <v>3530052.93665529</v>
      </c>
      <c r="AK26" s="145">
        <f>AJ26*30.2%</f>
        <v>1066075.9868698975</v>
      </c>
      <c r="AL26" s="405" t="e">
        <f>SUM(AL19:AL25)</f>
        <v>#VALUE!</v>
      </c>
      <c r="AM26" s="405">
        <f>SUM(AM19:AM25)</f>
        <v>0</v>
      </c>
      <c r="AN26" s="405" t="e">
        <f>SUM(AN19:AN25)</f>
        <v>#VALUE!</v>
      </c>
      <c r="AO26" s="405" t="e">
        <f>SUM(AO19:AO25)</f>
        <v>#VALUE!</v>
      </c>
      <c r="AP26" s="393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  <c r="BV26" s="321"/>
      <c r="BW26" s="321"/>
      <c r="BX26" s="321"/>
      <c r="BY26" s="321"/>
      <c r="BZ26" s="321"/>
    </row>
    <row r="27" spans="1:78" ht="15" customHeight="1" x14ac:dyDescent="0.25">
      <c r="A27" s="150"/>
      <c r="B27" s="568" t="s">
        <v>245</v>
      </c>
      <c r="C27" s="568"/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151"/>
      <c r="W27" s="151"/>
      <c r="X27" s="151"/>
      <c r="Y27" s="151"/>
      <c r="Z27" s="151"/>
      <c r="AA27" s="152"/>
      <c r="AB27" s="152"/>
      <c r="AC27" s="153"/>
      <c r="AD27" s="153"/>
      <c r="AE27" s="153"/>
      <c r="AF27" s="153"/>
      <c r="AG27" s="153"/>
      <c r="AH27" s="153"/>
      <c r="AJ27" s="321"/>
      <c r="AL27" s="337"/>
      <c r="AM27" s="338"/>
      <c r="AN27" s="338"/>
      <c r="AO27" s="338"/>
      <c r="AP27" s="338"/>
      <c r="AQ27" s="338"/>
      <c r="AR27" s="338"/>
      <c r="AS27" s="338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5" customHeight="1" x14ac:dyDescent="0.25">
      <c r="A28" s="150"/>
      <c r="B28" s="558" t="s">
        <v>163</v>
      </c>
      <c r="C28" s="558"/>
      <c r="D28" s="558"/>
      <c r="E28" s="558"/>
      <c r="F28" s="558"/>
      <c r="G28" s="558"/>
      <c r="H28" s="558"/>
      <c r="I28" s="558"/>
      <c r="J28" s="558"/>
      <c r="K28" s="558"/>
      <c r="L28" s="273"/>
      <c r="M28" s="294"/>
      <c r="N28" s="294"/>
      <c r="O28" s="294"/>
      <c r="P28" s="294"/>
      <c r="Q28" s="294"/>
      <c r="R28" s="294"/>
      <c r="S28" s="294"/>
      <c r="T28" s="294"/>
      <c r="U28" s="294"/>
      <c r="V28" s="151"/>
      <c r="W28" s="151"/>
      <c r="X28" s="151"/>
      <c r="Y28" s="151"/>
      <c r="Z28" s="151"/>
      <c r="AA28" s="152"/>
      <c r="AB28" s="383"/>
      <c r="AC28" s="153"/>
      <c r="AD28" s="153"/>
      <c r="AE28" s="153"/>
      <c r="AF28" s="153"/>
      <c r="AG28" s="153"/>
      <c r="AH28" s="153"/>
      <c r="AI28" s="321"/>
      <c r="AJ28" s="321"/>
      <c r="AL28" s="337"/>
      <c r="AM28" s="338"/>
      <c r="AN28" s="338"/>
      <c r="AO28" s="394"/>
      <c r="AP28" s="338"/>
      <c r="AQ28" s="338"/>
      <c r="AR28" s="338"/>
      <c r="AS28" s="338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5" x14ac:dyDescent="0.25">
      <c r="A29" s="150"/>
      <c r="B29" s="558" t="s">
        <v>246</v>
      </c>
      <c r="C29" s="558"/>
      <c r="D29" s="558"/>
      <c r="E29" s="558"/>
      <c r="F29" s="558"/>
      <c r="G29" s="558"/>
      <c r="H29" s="558"/>
      <c r="I29" s="558"/>
      <c r="J29" s="558"/>
      <c r="K29" s="558"/>
      <c r="L29" s="273"/>
      <c r="M29" s="294"/>
      <c r="N29" s="294"/>
      <c r="O29" s="294"/>
      <c r="P29" s="294"/>
      <c r="Q29" s="294"/>
      <c r="R29" s="294"/>
      <c r="S29" s="294"/>
      <c r="T29" s="294"/>
      <c r="U29" s="294"/>
      <c r="V29" s="151"/>
      <c r="W29" s="151"/>
      <c r="X29" s="151"/>
      <c r="Y29" s="151"/>
      <c r="Z29" s="151"/>
      <c r="AA29" s="152"/>
      <c r="AB29" s="152"/>
      <c r="AC29" s="153"/>
      <c r="AD29" s="153"/>
      <c r="AE29" s="153"/>
      <c r="AF29" s="153"/>
      <c r="AG29" s="153"/>
      <c r="AH29" s="153"/>
      <c r="AL29" s="337"/>
      <c r="AM29" s="338"/>
      <c r="AN29" s="338"/>
      <c r="AO29" s="396"/>
      <c r="AP29" s="338"/>
      <c r="AQ29" s="338"/>
      <c r="AR29" s="338"/>
      <c r="AS29" s="338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5" x14ac:dyDescent="0.25">
      <c r="A30" s="150"/>
      <c r="B30" s="558" t="s">
        <v>247</v>
      </c>
      <c r="C30" s="558"/>
      <c r="D30" s="558"/>
      <c r="E30" s="558"/>
      <c r="F30" s="558"/>
      <c r="G30" s="558"/>
      <c r="H30" s="558"/>
      <c r="I30" s="558"/>
      <c r="J30" s="558"/>
      <c r="K30" s="558"/>
      <c r="L30" s="558"/>
      <c r="M30" s="294"/>
      <c r="N30" s="294"/>
      <c r="O30" s="294"/>
      <c r="P30" s="294"/>
      <c r="Q30" s="294"/>
      <c r="R30" s="294"/>
      <c r="S30" s="294"/>
      <c r="T30" s="294"/>
      <c r="U30" s="294"/>
      <c r="V30" s="151"/>
      <c r="W30" s="151"/>
      <c r="X30" s="151"/>
      <c r="Y30" s="151"/>
      <c r="Z30" s="151"/>
      <c r="AA30" s="152"/>
      <c r="AB30" s="152"/>
      <c r="AC30" s="153"/>
      <c r="AD30" s="153"/>
      <c r="AE30" s="153"/>
      <c r="AF30" s="153"/>
      <c r="AG30" s="153"/>
      <c r="AH30" s="153"/>
      <c r="AL30" s="337"/>
      <c r="AM30" s="338"/>
      <c r="AN30" s="338"/>
      <c r="AO30" s="338"/>
      <c r="AP30" s="338"/>
      <c r="AQ30" s="338"/>
      <c r="AR30" s="338"/>
      <c r="AS30" s="338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5" x14ac:dyDescent="0.25">
      <c r="A31" s="150"/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151"/>
      <c r="W31" s="151"/>
      <c r="X31" s="151"/>
      <c r="Y31" s="151"/>
      <c r="Z31" s="151"/>
      <c r="AA31" s="152"/>
      <c r="AB31" s="152"/>
      <c r="AC31" s="153"/>
      <c r="AD31" s="153"/>
      <c r="AE31" s="153"/>
      <c r="AF31" s="153"/>
      <c r="AG31" s="153"/>
      <c r="AH31" s="153"/>
      <c r="AL31" s="559"/>
      <c r="AM31" s="559"/>
      <c r="AN31" s="559"/>
      <c r="AO31" s="559"/>
      <c r="AP31" s="338"/>
      <c r="AQ31" s="338"/>
      <c r="AR31" s="338"/>
      <c r="AS31" s="338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5" x14ac:dyDescent="0.25">
      <c r="A32" s="150"/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151"/>
      <c r="W32" s="151"/>
      <c r="X32" s="151"/>
      <c r="Y32" s="151"/>
      <c r="Z32" s="151"/>
      <c r="AA32" s="152"/>
      <c r="AB32" s="152"/>
      <c r="AC32" s="153"/>
      <c r="AD32" s="153"/>
      <c r="AE32" s="153"/>
      <c r="AF32" s="153"/>
      <c r="AG32" s="153"/>
      <c r="AH32" s="153"/>
      <c r="AL32" s="339"/>
      <c r="AM32" s="339"/>
      <c r="AN32" s="339"/>
      <c r="AO32" s="339"/>
      <c r="AP32" s="338"/>
      <c r="AQ32" s="338"/>
      <c r="AR32" s="338"/>
      <c r="AS32" s="338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s="53" customFormat="1" ht="15.75" x14ac:dyDescent="0.2">
      <c r="A33" s="560" t="s">
        <v>252</v>
      </c>
      <c r="B33" s="560"/>
      <c r="C33" s="561"/>
      <c r="D33" s="561"/>
      <c r="E33" s="561"/>
      <c r="F33" s="340"/>
      <c r="G33" s="562" t="s">
        <v>296</v>
      </c>
      <c r="H33" s="562"/>
      <c r="I33" s="562"/>
      <c r="J33" s="562"/>
      <c r="K33" s="160"/>
      <c r="L33" s="340"/>
      <c r="M33" s="340"/>
      <c r="N33" s="340"/>
      <c r="O33" s="340"/>
      <c r="P33" s="340"/>
      <c r="Q33" s="340"/>
      <c r="AC33" s="341"/>
      <c r="AD33" s="341"/>
      <c r="AE33" s="341"/>
      <c r="AF33" s="341"/>
      <c r="AG33" s="341"/>
      <c r="AH33" s="341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</row>
    <row r="34" spans="1:78" x14ac:dyDescent="0.2">
      <c r="A34" s="560" t="s">
        <v>253</v>
      </c>
      <c r="B34" s="560"/>
      <c r="C34" s="563" t="s">
        <v>28</v>
      </c>
      <c r="D34" s="563"/>
      <c r="E34" s="563"/>
      <c r="F34" s="340"/>
      <c r="G34" s="564" t="s">
        <v>27</v>
      </c>
      <c r="H34" s="564"/>
      <c r="I34" s="564"/>
      <c r="J34" s="564"/>
      <c r="K34" s="154"/>
      <c r="L34" s="340"/>
      <c r="M34" s="340"/>
      <c r="N34" s="340"/>
      <c r="O34" s="340"/>
      <c r="P34" s="340"/>
      <c r="Q34" s="340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x14ac:dyDescent="0.2">
      <c r="A35" s="557"/>
      <c r="B35" s="557"/>
      <c r="C35" s="340"/>
      <c r="D35" s="343"/>
      <c r="E35" s="344"/>
      <c r="F35" s="340"/>
      <c r="L35" s="340"/>
      <c r="M35" s="340"/>
      <c r="N35" s="340"/>
      <c r="O35" s="340"/>
      <c r="P35" s="340"/>
      <c r="Q35" s="340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14.25" x14ac:dyDescent="0.2">
      <c r="A36" s="371"/>
      <c r="B36" s="506" t="s">
        <v>244</v>
      </c>
      <c r="C36" s="506"/>
      <c r="D36" s="506"/>
      <c r="E36" s="506"/>
      <c r="F36" s="506"/>
      <c r="G36" s="506"/>
      <c r="H36" s="371"/>
      <c r="I36" s="371"/>
      <c r="J36" s="371"/>
      <c r="K36" s="371"/>
      <c r="L36" s="371"/>
      <c r="M36" s="371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4.25" x14ac:dyDescent="0.2">
      <c r="A37" s="371"/>
      <c r="B37" s="368"/>
      <c r="C37" s="368"/>
      <c r="D37" s="368"/>
      <c r="E37" s="368"/>
      <c r="F37" s="368"/>
      <c r="G37" s="368"/>
      <c r="H37" s="371"/>
      <c r="I37" s="371"/>
      <c r="J37" s="371"/>
      <c r="K37" s="371"/>
      <c r="L37" s="371"/>
      <c r="M37" s="371"/>
    </row>
    <row r="38" spans="1:78" ht="15" x14ac:dyDescent="0.25">
      <c r="A38" s="371"/>
      <c r="B38" s="261" t="s">
        <v>232</v>
      </c>
      <c r="C38" s="262"/>
      <c r="D38" s="263">
        <v>3</v>
      </c>
      <c r="E38" s="263">
        <v>2</v>
      </c>
      <c r="F38" s="264"/>
      <c r="G38" s="264"/>
      <c r="H38" s="371"/>
      <c r="I38" s="371"/>
      <c r="J38" s="371"/>
      <c r="K38" s="371"/>
      <c r="L38" s="371"/>
      <c r="M38" s="371"/>
    </row>
    <row r="39" spans="1:78" ht="15" x14ac:dyDescent="0.25">
      <c r="A39" s="371"/>
      <c r="B39" s="270" t="s">
        <v>233</v>
      </c>
      <c r="C39" s="271"/>
      <c r="D39" s="272">
        <v>243</v>
      </c>
      <c r="E39" s="264"/>
      <c r="F39" s="264"/>
      <c r="G39" s="265"/>
      <c r="H39" s="371"/>
      <c r="I39" s="371"/>
      <c r="J39" s="371"/>
      <c r="K39" s="371"/>
      <c r="L39" s="371"/>
      <c r="M39" s="371"/>
    </row>
    <row r="40" spans="1:78" ht="15" x14ac:dyDescent="0.25">
      <c r="A40" s="371"/>
      <c r="B40" s="264"/>
      <c r="C40" s="264"/>
      <c r="D40" s="264"/>
      <c r="E40" s="264"/>
      <c r="F40" s="264"/>
      <c r="G40" s="264"/>
      <c r="H40" s="371"/>
      <c r="I40" s="371"/>
      <c r="J40" s="371"/>
      <c r="K40" s="371"/>
      <c r="L40" s="371"/>
      <c r="M40" s="371"/>
    </row>
    <row r="41" spans="1:78" ht="90" x14ac:dyDescent="0.2">
      <c r="A41" s="371"/>
      <c r="B41" s="266"/>
      <c r="C41" s="267" t="s">
        <v>234</v>
      </c>
      <c r="D41" s="369" t="s">
        <v>235</v>
      </c>
      <c r="E41" s="369" t="s">
        <v>236</v>
      </c>
      <c r="F41" s="507" t="s">
        <v>237</v>
      </c>
      <c r="G41" s="507"/>
      <c r="H41" s="507"/>
      <c r="I41" s="507" t="s">
        <v>238</v>
      </c>
      <c r="J41" s="507"/>
      <c r="K41" s="371"/>
      <c r="L41" s="371"/>
      <c r="M41" s="371"/>
    </row>
    <row r="42" spans="1:78" ht="15" x14ac:dyDescent="0.25">
      <c r="A42" s="371"/>
      <c r="B42" s="268" t="s">
        <v>239</v>
      </c>
      <c r="C42" s="269">
        <v>47460</v>
      </c>
      <c r="D42" s="370">
        <v>8</v>
      </c>
      <c r="E42" s="269">
        <f>C42/D42</f>
        <v>5932.5</v>
      </c>
      <c r="F42" s="508">
        <v>2</v>
      </c>
      <c r="G42" s="508"/>
      <c r="H42" s="508"/>
      <c r="I42" s="505">
        <f>E42*F42</f>
        <v>11865</v>
      </c>
      <c r="J42" s="505"/>
      <c r="K42" s="371"/>
      <c r="L42" s="164"/>
      <c r="M42" s="371"/>
    </row>
    <row r="43" spans="1:78" ht="15" x14ac:dyDescent="0.25">
      <c r="A43" s="371"/>
      <c r="B43" s="268" t="s">
        <v>240</v>
      </c>
      <c r="C43" s="268"/>
      <c r="D43" s="268"/>
      <c r="E43" s="268"/>
      <c r="F43" s="504">
        <v>0.7</v>
      </c>
      <c r="G43" s="504"/>
      <c r="H43" s="504"/>
      <c r="I43" s="505">
        <f>I42*F43</f>
        <v>8305.5</v>
      </c>
      <c r="J43" s="505"/>
      <c r="K43" s="371"/>
      <c r="L43" s="371"/>
      <c r="M43" s="371"/>
    </row>
    <row r="44" spans="1:78" ht="15" x14ac:dyDescent="0.25">
      <c r="A44" s="371"/>
      <c r="B44" s="264"/>
      <c r="C44" s="264"/>
      <c r="D44" s="264"/>
      <c r="E44" s="264"/>
      <c r="F44" s="264"/>
      <c r="G44" s="264"/>
      <c r="H44" s="371"/>
      <c r="I44" s="371"/>
      <c r="J44" s="371"/>
      <c r="K44" s="371"/>
      <c r="L44" s="371"/>
      <c r="M44" s="371"/>
    </row>
    <row r="45" spans="1:78" ht="15" x14ac:dyDescent="0.25">
      <c r="A45" s="371"/>
      <c r="B45" s="264" t="s">
        <v>241</v>
      </c>
      <c r="C45" s="264"/>
      <c r="D45" s="264"/>
      <c r="E45" s="264"/>
      <c r="F45" s="264"/>
      <c r="G45" s="264"/>
      <c r="H45" s="371"/>
      <c r="I45" s="371"/>
      <c r="J45" s="371"/>
      <c r="K45" s="371"/>
      <c r="L45" s="371"/>
      <c r="M45" s="371"/>
    </row>
    <row r="46" spans="1:78" ht="15" x14ac:dyDescent="0.25">
      <c r="A46" s="371"/>
      <c r="B46" s="264" t="s">
        <v>242</v>
      </c>
      <c r="C46" s="264"/>
      <c r="D46" s="264"/>
      <c r="E46" s="264"/>
      <c r="F46" s="264"/>
      <c r="G46" s="264"/>
      <c r="H46" s="371"/>
      <c r="I46" s="371"/>
      <c r="J46" s="371"/>
      <c r="K46" s="371"/>
      <c r="L46" s="371"/>
      <c r="M46" s="371"/>
    </row>
    <row r="47" spans="1:78" ht="15" x14ac:dyDescent="0.25">
      <c r="A47" s="371"/>
      <c r="B47" s="264" t="s">
        <v>243</v>
      </c>
      <c r="C47" s="264"/>
      <c r="D47" s="264"/>
      <c r="E47" s="264"/>
      <c r="F47" s="264"/>
      <c r="G47" s="264"/>
      <c r="H47" s="371"/>
      <c r="I47" s="371"/>
      <c r="J47" s="371"/>
      <c r="K47" s="371"/>
      <c r="L47" s="371"/>
      <c r="M47" s="371"/>
    </row>
  </sheetData>
  <mergeCells count="61">
    <mergeCell ref="A17:D17"/>
    <mergeCell ref="AN18:AO18"/>
    <mergeCell ref="A35:B35"/>
    <mergeCell ref="B30:L30"/>
    <mergeCell ref="AL31:AO31"/>
    <mergeCell ref="A33:B33"/>
    <mergeCell ref="C33:E33"/>
    <mergeCell ref="G33:J33"/>
    <mergeCell ref="A34:B34"/>
    <mergeCell ref="C34:E34"/>
    <mergeCell ref="G34:J34"/>
    <mergeCell ref="B29:K29"/>
    <mergeCell ref="A20:D20"/>
    <mergeCell ref="A23:D23"/>
    <mergeCell ref="B27:U27"/>
    <mergeCell ref="B28:K28"/>
    <mergeCell ref="AI13:AI15"/>
    <mergeCell ref="AJ13:AJ15"/>
    <mergeCell ref="AK13:AK15"/>
    <mergeCell ref="Y13:Z13"/>
    <mergeCell ref="AA13:AA15"/>
    <mergeCell ref="AB13:AB15"/>
    <mergeCell ref="AL13:AN14"/>
    <mergeCell ref="AO13:AO15"/>
    <mergeCell ref="B14:B15"/>
    <mergeCell ref="C14:C15"/>
    <mergeCell ref="D14:D15"/>
    <mergeCell ref="H14:H15"/>
    <mergeCell ref="J14:K14"/>
    <mergeCell ref="AC13:AC15"/>
    <mergeCell ref="AD13:AD15"/>
    <mergeCell ref="AE13:AE15"/>
    <mergeCell ref="AF13:AF15"/>
    <mergeCell ref="AG13:AG15"/>
    <mergeCell ref="AH13:AH15"/>
    <mergeCell ref="T13:V13"/>
    <mergeCell ref="W13:W15"/>
    <mergeCell ref="X13:X15"/>
    <mergeCell ref="A7:AA7"/>
    <mergeCell ref="A9:AA9"/>
    <mergeCell ref="A10:AA10"/>
    <mergeCell ref="A13:A15"/>
    <mergeCell ref="B13:D13"/>
    <mergeCell ref="E13:E15"/>
    <mergeCell ref="F13:F15"/>
    <mergeCell ref="G13:G15"/>
    <mergeCell ref="H13:R13"/>
    <mergeCell ref="S13:S15"/>
    <mergeCell ref="Y14:Y15"/>
    <mergeCell ref="Z14:Z15"/>
    <mergeCell ref="L14:M14"/>
    <mergeCell ref="N14:N15"/>
    <mergeCell ref="O14:O15"/>
    <mergeCell ref="P14:P15"/>
    <mergeCell ref="F43:H43"/>
    <mergeCell ref="I43:J43"/>
    <mergeCell ref="B36:G36"/>
    <mergeCell ref="F41:H41"/>
    <mergeCell ref="I41:J41"/>
    <mergeCell ref="F42:H42"/>
    <mergeCell ref="I42:J42"/>
  </mergeCells>
  <pageMargins left="0.70866141732283472" right="0.70866141732283472" top="0.74803149606299213" bottom="0.74803149606299213" header="0.31496062992125984" footer="0.31496062992125984"/>
  <pageSetup paperSize="8" scale="4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4"/>
  <sheetViews>
    <sheetView view="pageBreakPreview" zoomScale="87" zoomScaleNormal="91" zoomScaleSheetLayoutView="87" workbookViewId="0">
      <selection activeCell="DS15" sqref="DS15"/>
    </sheetView>
  </sheetViews>
  <sheetFormatPr defaultColWidth="1.42578125" defaultRowHeight="15" x14ac:dyDescent="0.25"/>
  <cols>
    <col min="1" max="26" width="1.42578125" style="203" customWidth="1"/>
    <col min="27" max="27" width="3.5703125" style="203" customWidth="1"/>
    <col min="28" max="30" width="1.42578125" style="203" customWidth="1"/>
    <col min="31" max="31" width="6.7109375" style="203" customWidth="1"/>
    <col min="32" max="61" width="1.42578125" style="203" customWidth="1"/>
    <col min="62" max="62" width="3.5703125" style="203" customWidth="1"/>
    <col min="63" max="67" width="1.42578125" style="203" customWidth="1"/>
    <col min="68" max="68" width="5.42578125" style="203" customWidth="1"/>
    <col min="69" max="75" width="1.42578125" style="203" customWidth="1"/>
    <col min="76" max="76" width="4.7109375" style="203" customWidth="1"/>
    <col min="77" max="84" width="1.42578125" style="203" customWidth="1"/>
    <col min="85" max="85" width="3" style="203" customWidth="1"/>
    <col min="86" max="90" width="1.42578125" style="203" customWidth="1"/>
    <col min="91" max="91" width="1.7109375" style="203" customWidth="1"/>
    <col min="92" max="92" width="2.7109375" style="203" customWidth="1"/>
    <col min="93" max="98" width="1.42578125" style="203" customWidth="1"/>
    <col min="99" max="99" width="4.5703125" style="203" customWidth="1"/>
    <col min="100" max="100" width="13.42578125" style="203" hidden="1" customWidth="1"/>
    <col min="101" max="101" width="12.7109375" style="203" hidden="1" customWidth="1"/>
    <col min="102" max="102" width="14.5703125" style="203" hidden="1" customWidth="1"/>
    <col min="103" max="103" width="1.42578125" style="203"/>
    <col min="104" max="104" width="12.7109375" style="203" customWidth="1"/>
    <col min="105" max="105" width="16" style="203" customWidth="1"/>
    <col min="106" max="106" width="11.5703125" style="203" customWidth="1"/>
    <col min="107" max="243" width="1.42578125" style="203"/>
    <col min="244" max="327" width="1.42578125" style="203" customWidth="1"/>
    <col min="328" max="328" width="2.28515625" style="203" customWidth="1"/>
    <col min="329" max="333" width="1.42578125" style="203" customWidth="1"/>
    <col min="334" max="334" width="1.7109375" style="203" customWidth="1"/>
    <col min="335" max="335" width="2.140625" style="203" customWidth="1"/>
    <col min="336" max="341" width="1.42578125" style="203" customWidth="1"/>
    <col min="342" max="342" width="4.5703125" style="203" customWidth="1"/>
    <col min="343" max="499" width="1.42578125" style="203"/>
    <col min="500" max="583" width="1.42578125" style="203" customWidth="1"/>
    <col min="584" max="584" width="2.28515625" style="203" customWidth="1"/>
    <col min="585" max="589" width="1.42578125" style="203" customWidth="1"/>
    <col min="590" max="590" width="1.7109375" style="203" customWidth="1"/>
    <col min="591" max="591" width="2.140625" style="203" customWidth="1"/>
    <col min="592" max="597" width="1.42578125" style="203" customWidth="1"/>
    <col min="598" max="598" width="4.5703125" style="203" customWidth="1"/>
    <col min="599" max="755" width="1.42578125" style="203"/>
    <col min="756" max="839" width="1.42578125" style="203" customWidth="1"/>
    <col min="840" max="840" width="2.28515625" style="203" customWidth="1"/>
    <col min="841" max="845" width="1.42578125" style="203" customWidth="1"/>
    <col min="846" max="846" width="1.7109375" style="203" customWidth="1"/>
    <col min="847" max="847" width="2.140625" style="203" customWidth="1"/>
    <col min="848" max="853" width="1.42578125" style="203" customWidth="1"/>
    <col min="854" max="854" width="4.5703125" style="203" customWidth="1"/>
    <col min="855" max="1011" width="1.42578125" style="203"/>
    <col min="1012" max="1095" width="1.42578125" style="203" customWidth="1"/>
    <col min="1096" max="1096" width="2.28515625" style="203" customWidth="1"/>
    <col min="1097" max="1101" width="1.42578125" style="203" customWidth="1"/>
    <col min="1102" max="1102" width="1.7109375" style="203" customWidth="1"/>
    <col min="1103" max="1103" width="2.140625" style="203" customWidth="1"/>
    <col min="1104" max="1109" width="1.42578125" style="203" customWidth="1"/>
    <col min="1110" max="1110" width="4.5703125" style="203" customWidth="1"/>
    <col min="1111" max="1267" width="1.42578125" style="203"/>
    <col min="1268" max="1351" width="1.42578125" style="203" customWidth="1"/>
    <col min="1352" max="1352" width="2.28515625" style="203" customWidth="1"/>
    <col min="1353" max="1357" width="1.42578125" style="203" customWidth="1"/>
    <col min="1358" max="1358" width="1.7109375" style="203" customWidth="1"/>
    <col min="1359" max="1359" width="2.140625" style="203" customWidth="1"/>
    <col min="1360" max="1365" width="1.42578125" style="203" customWidth="1"/>
    <col min="1366" max="1366" width="4.5703125" style="203" customWidth="1"/>
    <col min="1367" max="1523" width="1.42578125" style="203"/>
    <col min="1524" max="1607" width="1.42578125" style="203" customWidth="1"/>
    <col min="1608" max="1608" width="2.28515625" style="203" customWidth="1"/>
    <col min="1609" max="1613" width="1.42578125" style="203" customWidth="1"/>
    <col min="1614" max="1614" width="1.7109375" style="203" customWidth="1"/>
    <col min="1615" max="1615" width="2.140625" style="203" customWidth="1"/>
    <col min="1616" max="1621" width="1.42578125" style="203" customWidth="1"/>
    <col min="1622" max="1622" width="4.5703125" style="203" customWidth="1"/>
    <col min="1623" max="1779" width="1.42578125" style="203"/>
    <col min="1780" max="1863" width="1.42578125" style="203" customWidth="1"/>
    <col min="1864" max="1864" width="2.28515625" style="203" customWidth="1"/>
    <col min="1865" max="1869" width="1.42578125" style="203" customWidth="1"/>
    <col min="1870" max="1870" width="1.7109375" style="203" customWidth="1"/>
    <col min="1871" max="1871" width="2.140625" style="203" customWidth="1"/>
    <col min="1872" max="1877" width="1.42578125" style="203" customWidth="1"/>
    <col min="1878" max="1878" width="4.5703125" style="203" customWidth="1"/>
    <col min="1879" max="2035" width="1.42578125" style="203"/>
    <col min="2036" max="2119" width="1.42578125" style="203" customWidth="1"/>
    <col min="2120" max="2120" width="2.28515625" style="203" customWidth="1"/>
    <col min="2121" max="2125" width="1.42578125" style="203" customWidth="1"/>
    <col min="2126" max="2126" width="1.7109375" style="203" customWidth="1"/>
    <col min="2127" max="2127" width="2.140625" style="203" customWidth="1"/>
    <col min="2128" max="2133" width="1.42578125" style="203" customWidth="1"/>
    <col min="2134" max="2134" width="4.5703125" style="203" customWidth="1"/>
    <col min="2135" max="2291" width="1.42578125" style="203"/>
    <col min="2292" max="2375" width="1.42578125" style="203" customWidth="1"/>
    <col min="2376" max="2376" width="2.28515625" style="203" customWidth="1"/>
    <col min="2377" max="2381" width="1.42578125" style="203" customWidth="1"/>
    <col min="2382" max="2382" width="1.7109375" style="203" customWidth="1"/>
    <col min="2383" max="2383" width="2.140625" style="203" customWidth="1"/>
    <col min="2384" max="2389" width="1.42578125" style="203" customWidth="1"/>
    <col min="2390" max="2390" width="4.5703125" style="203" customWidth="1"/>
    <col min="2391" max="2547" width="1.42578125" style="203"/>
    <col min="2548" max="2631" width="1.42578125" style="203" customWidth="1"/>
    <col min="2632" max="2632" width="2.28515625" style="203" customWidth="1"/>
    <col min="2633" max="2637" width="1.42578125" style="203" customWidth="1"/>
    <col min="2638" max="2638" width="1.7109375" style="203" customWidth="1"/>
    <col min="2639" max="2639" width="2.140625" style="203" customWidth="1"/>
    <col min="2640" max="2645" width="1.42578125" style="203" customWidth="1"/>
    <col min="2646" max="2646" width="4.5703125" style="203" customWidth="1"/>
    <col min="2647" max="2803" width="1.42578125" style="203"/>
    <col min="2804" max="2887" width="1.42578125" style="203" customWidth="1"/>
    <col min="2888" max="2888" width="2.28515625" style="203" customWidth="1"/>
    <col min="2889" max="2893" width="1.42578125" style="203" customWidth="1"/>
    <col min="2894" max="2894" width="1.7109375" style="203" customWidth="1"/>
    <col min="2895" max="2895" width="2.140625" style="203" customWidth="1"/>
    <col min="2896" max="2901" width="1.42578125" style="203" customWidth="1"/>
    <col min="2902" max="2902" width="4.5703125" style="203" customWidth="1"/>
    <col min="2903" max="3059" width="1.42578125" style="203"/>
    <col min="3060" max="3143" width="1.42578125" style="203" customWidth="1"/>
    <col min="3144" max="3144" width="2.28515625" style="203" customWidth="1"/>
    <col min="3145" max="3149" width="1.42578125" style="203" customWidth="1"/>
    <col min="3150" max="3150" width="1.7109375" style="203" customWidth="1"/>
    <col min="3151" max="3151" width="2.140625" style="203" customWidth="1"/>
    <col min="3152" max="3157" width="1.42578125" style="203" customWidth="1"/>
    <col min="3158" max="3158" width="4.5703125" style="203" customWidth="1"/>
    <col min="3159" max="3315" width="1.42578125" style="203"/>
    <col min="3316" max="3399" width="1.42578125" style="203" customWidth="1"/>
    <col min="3400" max="3400" width="2.28515625" style="203" customWidth="1"/>
    <col min="3401" max="3405" width="1.42578125" style="203" customWidth="1"/>
    <col min="3406" max="3406" width="1.7109375" style="203" customWidth="1"/>
    <col min="3407" max="3407" width="2.140625" style="203" customWidth="1"/>
    <col min="3408" max="3413" width="1.42578125" style="203" customWidth="1"/>
    <col min="3414" max="3414" width="4.5703125" style="203" customWidth="1"/>
    <col min="3415" max="3571" width="1.42578125" style="203"/>
    <col min="3572" max="3655" width="1.42578125" style="203" customWidth="1"/>
    <col min="3656" max="3656" width="2.28515625" style="203" customWidth="1"/>
    <col min="3657" max="3661" width="1.42578125" style="203" customWidth="1"/>
    <col min="3662" max="3662" width="1.7109375" style="203" customWidth="1"/>
    <col min="3663" max="3663" width="2.140625" style="203" customWidth="1"/>
    <col min="3664" max="3669" width="1.42578125" style="203" customWidth="1"/>
    <col min="3670" max="3670" width="4.5703125" style="203" customWidth="1"/>
    <col min="3671" max="3827" width="1.42578125" style="203"/>
    <col min="3828" max="3911" width="1.42578125" style="203" customWidth="1"/>
    <col min="3912" max="3912" width="2.28515625" style="203" customWidth="1"/>
    <col min="3913" max="3917" width="1.42578125" style="203" customWidth="1"/>
    <col min="3918" max="3918" width="1.7109375" style="203" customWidth="1"/>
    <col min="3919" max="3919" width="2.140625" style="203" customWidth="1"/>
    <col min="3920" max="3925" width="1.42578125" style="203" customWidth="1"/>
    <col min="3926" max="3926" width="4.5703125" style="203" customWidth="1"/>
    <col min="3927" max="4083" width="1.42578125" style="203"/>
    <col min="4084" max="4167" width="1.42578125" style="203" customWidth="1"/>
    <col min="4168" max="4168" width="2.28515625" style="203" customWidth="1"/>
    <col min="4169" max="4173" width="1.42578125" style="203" customWidth="1"/>
    <col min="4174" max="4174" width="1.7109375" style="203" customWidth="1"/>
    <col min="4175" max="4175" width="2.140625" style="203" customWidth="1"/>
    <col min="4176" max="4181" width="1.42578125" style="203" customWidth="1"/>
    <col min="4182" max="4182" width="4.5703125" style="203" customWidth="1"/>
    <col min="4183" max="4339" width="1.42578125" style="203"/>
    <col min="4340" max="4423" width="1.42578125" style="203" customWidth="1"/>
    <col min="4424" max="4424" width="2.28515625" style="203" customWidth="1"/>
    <col min="4425" max="4429" width="1.42578125" style="203" customWidth="1"/>
    <col min="4430" max="4430" width="1.7109375" style="203" customWidth="1"/>
    <col min="4431" max="4431" width="2.140625" style="203" customWidth="1"/>
    <col min="4432" max="4437" width="1.42578125" style="203" customWidth="1"/>
    <col min="4438" max="4438" width="4.5703125" style="203" customWidth="1"/>
    <col min="4439" max="4595" width="1.42578125" style="203"/>
    <col min="4596" max="4679" width="1.42578125" style="203" customWidth="1"/>
    <col min="4680" max="4680" width="2.28515625" style="203" customWidth="1"/>
    <col min="4681" max="4685" width="1.42578125" style="203" customWidth="1"/>
    <col min="4686" max="4686" width="1.7109375" style="203" customWidth="1"/>
    <col min="4687" max="4687" width="2.140625" style="203" customWidth="1"/>
    <col min="4688" max="4693" width="1.42578125" style="203" customWidth="1"/>
    <col min="4694" max="4694" width="4.5703125" style="203" customWidth="1"/>
    <col min="4695" max="4851" width="1.42578125" style="203"/>
    <col min="4852" max="4935" width="1.42578125" style="203" customWidth="1"/>
    <col min="4936" max="4936" width="2.28515625" style="203" customWidth="1"/>
    <col min="4937" max="4941" width="1.42578125" style="203" customWidth="1"/>
    <col min="4942" max="4942" width="1.7109375" style="203" customWidth="1"/>
    <col min="4943" max="4943" width="2.140625" style="203" customWidth="1"/>
    <col min="4944" max="4949" width="1.42578125" style="203" customWidth="1"/>
    <col min="4950" max="4950" width="4.5703125" style="203" customWidth="1"/>
    <col min="4951" max="5107" width="1.42578125" style="203"/>
    <col min="5108" max="5191" width="1.42578125" style="203" customWidth="1"/>
    <col min="5192" max="5192" width="2.28515625" style="203" customWidth="1"/>
    <col min="5193" max="5197" width="1.42578125" style="203" customWidth="1"/>
    <col min="5198" max="5198" width="1.7109375" style="203" customWidth="1"/>
    <col min="5199" max="5199" width="2.140625" style="203" customWidth="1"/>
    <col min="5200" max="5205" width="1.42578125" style="203" customWidth="1"/>
    <col min="5206" max="5206" width="4.5703125" style="203" customWidth="1"/>
    <col min="5207" max="5363" width="1.42578125" style="203"/>
    <col min="5364" max="5447" width="1.42578125" style="203" customWidth="1"/>
    <col min="5448" max="5448" width="2.28515625" style="203" customWidth="1"/>
    <col min="5449" max="5453" width="1.42578125" style="203" customWidth="1"/>
    <col min="5454" max="5454" width="1.7109375" style="203" customWidth="1"/>
    <col min="5455" max="5455" width="2.140625" style="203" customWidth="1"/>
    <col min="5456" max="5461" width="1.42578125" style="203" customWidth="1"/>
    <col min="5462" max="5462" width="4.5703125" style="203" customWidth="1"/>
    <col min="5463" max="5619" width="1.42578125" style="203"/>
    <col min="5620" max="5703" width="1.42578125" style="203" customWidth="1"/>
    <col min="5704" max="5704" width="2.28515625" style="203" customWidth="1"/>
    <col min="5705" max="5709" width="1.42578125" style="203" customWidth="1"/>
    <col min="5710" max="5710" width="1.7109375" style="203" customWidth="1"/>
    <col min="5711" max="5711" width="2.140625" style="203" customWidth="1"/>
    <col min="5712" max="5717" width="1.42578125" style="203" customWidth="1"/>
    <col min="5718" max="5718" width="4.5703125" style="203" customWidth="1"/>
    <col min="5719" max="5875" width="1.42578125" style="203"/>
    <col min="5876" max="5959" width="1.42578125" style="203" customWidth="1"/>
    <col min="5960" max="5960" width="2.28515625" style="203" customWidth="1"/>
    <col min="5961" max="5965" width="1.42578125" style="203" customWidth="1"/>
    <col min="5966" max="5966" width="1.7109375" style="203" customWidth="1"/>
    <col min="5967" max="5967" width="2.140625" style="203" customWidth="1"/>
    <col min="5968" max="5973" width="1.42578125" style="203" customWidth="1"/>
    <col min="5974" max="5974" width="4.5703125" style="203" customWidth="1"/>
    <col min="5975" max="6131" width="1.42578125" style="203"/>
    <col min="6132" max="6215" width="1.42578125" style="203" customWidth="1"/>
    <col min="6216" max="6216" width="2.28515625" style="203" customWidth="1"/>
    <col min="6217" max="6221" width="1.42578125" style="203" customWidth="1"/>
    <col min="6222" max="6222" width="1.7109375" style="203" customWidth="1"/>
    <col min="6223" max="6223" width="2.140625" style="203" customWidth="1"/>
    <col min="6224" max="6229" width="1.42578125" style="203" customWidth="1"/>
    <col min="6230" max="6230" width="4.5703125" style="203" customWidth="1"/>
    <col min="6231" max="6387" width="1.42578125" style="203"/>
    <col min="6388" max="6471" width="1.42578125" style="203" customWidth="1"/>
    <col min="6472" max="6472" width="2.28515625" style="203" customWidth="1"/>
    <col min="6473" max="6477" width="1.42578125" style="203" customWidth="1"/>
    <col min="6478" max="6478" width="1.7109375" style="203" customWidth="1"/>
    <col min="6479" max="6479" width="2.140625" style="203" customWidth="1"/>
    <col min="6480" max="6485" width="1.42578125" style="203" customWidth="1"/>
    <col min="6486" max="6486" width="4.5703125" style="203" customWidth="1"/>
    <col min="6487" max="6643" width="1.42578125" style="203"/>
    <col min="6644" max="6727" width="1.42578125" style="203" customWidth="1"/>
    <col min="6728" max="6728" width="2.28515625" style="203" customWidth="1"/>
    <col min="6729" max="6733" width="1.42578125" style="203" customWidth="1"/>
    <col min="6734" max="6734" width="1.7109375" style="203" customWidth="1"/>
    <col min="6735" max="6735" width="2.140625" style="203" customWidth="1"/>
    <col min="6736" max="6741" width="1.42578125" style="203" customWidth="1"/>
    <col min="6742" max="6742" width="4.5703125" style="203" customWidth="1"/>
    <col min="6743" max="6899" width="1.42578125" style="203"/>
    <col min="6900" max="6983" width="1.42578125" style="203" customWidth="1"/>
    <col min="6984" max="6984" width="2.28515625" style="203" customWidth="1"/>
    <col min="6985" max="6989" width="1.42578125" style="203" customWidth="1"/>
    <col min="6990" max="6990" width="1.7109375" style="203" customWidth="1"/>
    <col min="6991" max="6991" width="2.140625" style="203" customWidth="1"/>
    <col min="6992" max="6997" width="1.42578125" style="203" customWidth="1"/>
    <col min="6998" max="6998" width="4.5703125" style="203" customWidth="1"/>
    <col min="6999" max="7155" width="1.42578125" style="203"/>
    <col min="7156" max="7239" width="1.42578125" style="203" customWidth="1"/>
    <col min="7240" max="7240" width="2.28515625" style="203" customWidth="1"/>
    <col min="7241" max="7245" width="1.42578125" style="203" customWidth="1"/>
    <col min="7246" max="7246" width="1.7109375" style="203" customWidth="1"/>
    <col min="7247" max="7247" width="2.140625" style="203" customWidth="1"/>
    <col min="7248" max="7253" width="1.42578125" style="203" customWidth="1"/>
    <col min="7254" max="7254" width="4.5703125" style="203" customWidth="1"/>
    <col min="7255" max="7411" width="1.42578125" style="203"/>
    <col min="7412" max="7495" width="1.42578125" style="203" customWidth="1"/>
    <col min="7496" max="7496" width="2.28515625" style="203" customWidth="1"/>
    <col min="7497" max="7501" width="1.42578125" style="203" customWidth="1"/>
    <col min="7502" max="7502" width="1.7109375" style="203" customWidth="1"/>
    <col min="7503" max="7503" width="2.140625" style="203" customWidth="1"/>
    <col min="7504" max="7509" width="1.42578125" style="203" customWidth="1"/>
    <col min="7510" max="7510" width="4.5703125" style="203" customWidth="1"/>
    <col min="7511" max="7667" width="1.42578125" style="203"/>
    <col min="7668" max="7751" width="1.42578125" style="203" customWidth="1"/>
    <col min="7752" max="7752" width="2.28515625" style="203" customWidth="1"/>
    <col min="7753" max="7757" width="1.42578125" style="203" customWidth="1"/>
    <col min="7758" max="7758" width="1.7109375" style="203" customWidth="1"/>
    <col min="7759" max="7759" width="2.140625" style="203" customWidth="1"/>
    <col min="7760" max="7765" width="1.42578125" style="203" customWidth="1"/>
    <col min="7766" max="7766" width="4.5703125" style="203" customWidth="1"/>
    <col min="7767" max="7923" width="1.42578125" style="203"/>
    <col min="7924" max="8007" width="1.42578125" style="203" customWidth="1"/>
    <col min="8008" max="8008" width="2.28515625" style="203" customWidth="1"/>
    <col min="8009" max="8013" width="1.42578125" style="203" customWidth="1"/>
    <col min="8014" max="8014" width="1.7109375" style="203" customWidth="1"/>
    <col min="8015" max="8015" width="2.140625" style="203" customWidth="1"/>
    <col min="8016" max="8021" width="1.42578125" style="203" customWidth="1"/>
    <col min="8022" max="8022" width="4.5703125" style="203" customWidth="1"/>
    <col min="8023" max="8179" width="1.42578125" style="203"/>
    <col min="8180" max="8263" width="1.42578125" style="203" customWidth="1"/>
    <col min="8264" max="8264" width="2.28515625" style="203" customWidth="1"/>
    <col min="8265" max="8269" width="1.42578125" style="203" customWidth="1"/>
    <col min="8270" max="8270" width="1.7109375" style="203" customWidth="1"/>
    <col min="8271" max="8271" width="2.140625" style="203" customWidth="1"/>
    <col min="8272" max="8277" width="1.42578125" style="203" customWidth="1"/>
    <col min="8278" max="8278" width="4.5703125" style="203" customWidth="1"/>
    <col min="8279" max="8435" width="1.42578125" style="203"/>
    <col min="8436" max="8519" width="1.42578125" style="203" customWidth="1"/>
    <col min="8520" max="8520" width="2.28515625" style="203" customWidth="1"/>
    <col min="8521" max="8525" width="1.42578125" style="203" customWidth="1"/>
    <col min="8526" max="8526" width="1.7109375" style="203" customWidth="1"/>
    <col min="8527" max="8527" width="2.140625" style="203" customWidth="1"/>
    <col min="8528" max="8533" width="1.42578125" style="203" customWidth="1"/>
    <col min="8534" max="8534" width="4.5703125" style="203" customWidth="1"/>
    <col min="8535" max="8691" width="1.42578125" style="203"/>
    <col min="8692" max="8775" width="1.42578125" style="203" customWidth="1"/>
    <col min="8776" max="8776" width="2.28515625" style="203" customWidth="1"/>
    <col min="8777" max="8781" width="1.42578125" style="203" customWidth="1"/>
    <col min="8782" max="8782" width="1.7109375" style="203" customWidth="1"/>
    <col min="8783" max="8783" width="2.140625" style="203" customWidth="1"/>
    <col min="8784" max="8789" width="1.42578125" style="203" customWidth="1"/>
    <col min="8790" max="8790" width="4.5703125" style="203" customWidth="1"/>
    <col min="8791" max="8947" width="1.42578125" style="203"/>
    <col min="8948" max="9031" width="1.42578125" style="203" customWidth="1"/>
    <col min="9032" max="9032" width="2.28515625" style="203" customWidth="1"/>
    <col min="9033" max="9037" width="1.42578125" style="203" customWidth="1"/>
    <col min="9038" max="9038" width="1.7109375" style="203" customWidth="1"/>
    <col min="9039" max="9039" width="2.140625" style="203" customWidth="1"/>
    <col min="9040" max="9045" width="1.42578125" style="203" customWidth="1"/>
    <col min="9046" max="9046" width="4.5703125" style="203" customWidth="1"/>
    <col min="9047" max="9203" width="1.42578125" style="203"/>
    <col min="9204" max="9287" width="1.42578125" style="203" customWidth="1"/>
    <col min="9288" max="9288" width="2.28515625" style="203" customWidth="1"/>
    <col min="9289" max="9293" width="1.42578125" style="203" customWidth="1"/>
    <col min="9294" max="9294" width="1.7109375" style="203" customWidth="1"/>
    <col min="9295" max="9295" width="2.140625" style="203" customWidth="1"/>
    <col min="9296" max="9301" width="1.42578125" style="203" customWidth="1"/>
    <col min="9302" max="9302" width="4.5703125" style="203" customWidth="1"/>
    <col min="9303" max="9459" width="1.42578125" style="203"/>
    <col min="9460" max="9543" width="1.42578125" style="203" customWidth="1"/>
    <col min="9544" max="9544" width="2.28515625" style="203" customWidth="1"/>
    <col min="9545" max="9549" width="1.42578125" style="203" customWidth="1"/>
    <col min="9550" max="9550" width="1.7109375" style="203" customWidth="1"/>
    <col min="9551" max="9551" width="2.140625" style="203" customWidth="1"/>
    <col min="9552" max="9557" width="1.42578125" style="203" customWidth="1"/>
    <col min="9558" max="9558" width="4.5703125" style="203" customWidth="1"/>
    <col min="9559" max="9715" width="1.42578125" style="203"/>
    <col min="9716" max="9799" width="1.42578125" style="203" customWidth="1"/>
    <col min="9800" max="9800" width="2.28515625" style="203" customWidth="1"/>
    <col min="9801" max="9805" width="1.42578125" style="203" customWidth="1"/>
    <col min="9806" max="9806" width="1.7109375" style="203" customWidth="1"/>
    <col min="9807" max="9807" width="2.140625" style="203" customWidth="1"/>
    <col min="9808" max="9813" width="1.42578125" style="203" customWidth="1"/>
    <col min="9814" max="9814" width="4.5703125" style="203" customWidth="1"/>
    <col min="9815" max="9971" width="1.42578125" style="203"/>
    <col min="9972" max="10055" width="1.42578125" style="203" customWidth="1"/>
    <col min="10056" max="10056" width="2.28515625" style="203" customWidth="1"/>
    <col min="10057" max="10061" width="1.42578125" style="203" customWidth="1"/>
    <col min="10062" max="10062" width="1.7109375" style="203" customWidth="1"/>
    <col min="10063" max="10063" width="2.140625" style="203" customWidth="1"/>
    <col min="10064" max="10069" width="1.42578125" style="203" customWidth="1"/>
    <col min="10070" max="10070" width="4.5703125" style="203" customWidth="1"/>
    <col min="10071" max="10227" width="1.42578125" style="203"/>
    <col min="10228" max="10311" width="1.42578125" style="203" customWidth="1"/>
    <col min="10312" max="10312" width="2.28515625" style="203" customWidth="1"/>
    <col min="10313" max="10317" width="1.42578125" style="203" customWidth="1"/>
    <col min="10318" max="10318" width="1.7109375" style="203" customWidth="1"/>
    <col min="10319" max="10319" width="2.140625" style="203" customWidth="1"/>
    <col min="10320" max="10325" width="1.42578125" style="203" customWidth="1"/>
    <col min="10326" max="10326" width="4.5703125" style="203" customWidth="1"/>
    <col min="10327" max="10483" width="1.42578125" style="203"/>
    <col min="10484" max="10567" width="1.42578125" style="203" customWidth="1"/>
    <col min="10568" max="10568" width="2.28515625" style="203" customWidth="1"/>
    <col min="10569" max="10573" width="1.42578125" style="203" customWidth="1"/>
    <col min="10574" max="10574" width="1.7109375" style="203" customWidth="1"/>
    <col min="10575" max="10575" width="2.140625" style="203" customWidth="1"/>
    <col min="10576" max="10581" width="1.42578125" style="203" customWidth="1"/>
    <col min="10582" max="10582" width="4.5703125" style="203" customWidth="1"/>
    <col min="10583" max="10739" width="1.42578125" style="203"/>
    <col min="10740" max="10823" width="1.42578125" style="203" customWidth="1"/>
    <col min="10824" max="10824" width="2.28515625" style="203" customWidth="1"/>
    <col min="10825" max="10829" width="1.42578125" style="203" customWidth="1"/>
    <col min="10830" max="10830" width="1.7109375" style="203" customWidth="1"/>
    <col min="10831" max="10831" width="2.140625" style="203" customWidth="1"/>
    <col min="10832" max="10837" width="1.42578125" style="203" customWidth="1"/>
    <col min="10838" max="10838" width="4.5703125" style="203" customWidth="1"/>
    <col min="10839" max="10995" width="1.42578125" style="203"/>
    <col min="10996" max="11079" width="1.42578125" style="203" customWidth="1"/>
    <col min="11080" max="11080" width="2.28515625" style="203" customWidth="1"/>
    <col min="11081" max="11085" width="1.42578125" style="203" customWidth="1"/>
    <col min="11086" max="11086" width="1.7109375" style="203" customWidth="1"/>
    <col min="11087" max="11087" width="2.140625" style="203" customWidth="1"/>
    <col min="11088" max="11093" width="1.42578125" style="203" customWidth="1"/>
    <col min="11094" max="11094" width="4.5703125" style="203" customWidth="1"/>
    <col min="11095" max="11251" width="1.42578125" style="203"/>
    <col min="11252" max="11335" width="1.42578125" style="203" customWidth="1"/>
    <col min="11336" max="11336" width="2.28515625" style="203" customWidth="1"/>
    <col min="11337" max="11341" width="1.42578125" style="203" customWidth="1"/>
    <col min="11342" max="11342" width="1.7109375" style="203" customWidth="1"/>
    <col min="11343" max="11343" width="2.140625" style="203" customWidth="1"/>
    <col min="11344" max="11349" width="1.42578125" style="203" customWidth="1"/>
    <col min="11350" max="11350" width="4.5703125" style="203" customWidth="1"/>
    <col min="11351" max="11507" width="1.42578125" style="203"/>
    <col min="11508" max="11591" width="1.42578125" style="203" customWidth="1"/>
    <col min="11592" max="11592" width="2.28515625" style="203" customWidth="1"/>
    <col min="11593" max="11597" width="1.42578125" style="203" customWidth="1"/>
    <col min="11598" max="11598" width="1.7109375" style="203" customWidth="1"/>
    <col min="11599" max="11599" width="2.140625" style="203" customWidth="1"/>
    <col min="11600" max="11605" width="1.42578125" style="203" customWidth="1"/>
    <col min="11606" max="11606" width="4.5703125" style="203" customWidth="1"/>
    <col min="11607" max="11763" width="1.42578125" style="203"/>
    <col min="11764" max="11847" width="1.42578125" style="203" customWidth="1"/>
    <col min="11848" max="11848" width="2.28515625" style="203" customWidth="1"/>
    <col min="11849" max="11853" width="1.42578125" style="203" customWidth="1"/>
    <col min="11854" max="11854" width="1.7109375" style="203" customWidth="1"/>
    <col min="11855" max="11855" width="2.140625" style="203" customWidth="1"/>
    <col min="11856" max="11861" width="1.42578125" style="203" customWidth="1"/>
    <col min="11862" max="11862" width="4.5703125" style="203" customWidth="1"/>
    <col min="11863" max="12019" width="1.42578125" style="203"/>
    <col min="12020" max="12103" width="1.42578125" style="203" customWidth="1"/>
    <col min="12104" max="12104" width="2.28515625" style="203" customWidth="1"/>
    <col min="12105" max="12109" width="1.42578125" style="203" customWidth="1"/>
    <col min="12110" max="12110" width="1.7109375" style="203" customWidth="1"/>
    <col min="12111" max="12111" width="2.140625" style="203" customWidth="1"/>
    <col min="12112" max="12117" width="1.42578125" style="203" customWidth="1"/>
    <col min="12118" max="12118" width="4.5703125" style="203" customWidth="1"/>
    <col min="12119" max="12275" width="1.42578125" style="203"/>
    <col min="12276" max="12359" width="1.42578125" style="203" customWidth="1"/>
    <col min="12360" max="12360" width="2.28515625" style="203" customWidth="1"/>
    <col min="12361" max="12365" width="1.42578125" style="203" customWidth="1"/>
    <col min="12366" max="12366" width="1.7109375" style="203" customWidth="1"/>
    <col min="12367" max="12367" width="2.140625" style="203" customWidth="1"/>
    <col min="12368" max="12373" width="1.42578125" style="203" customWidth="1"/>
    <col min="12374" max="12374" width="4.5703125" style="203" customWidth="1"/>
    <col min="12375" max="12531" width="1.42578125" style="203"/>
    <col min="12532" max="12615" width="1.42578125" style="203" customWidth="1"/>
    <col min="12616" max="12616" width="2.28515625" style="203" customWidth="1"/>
    <col min="12617" max="12621" width="1.42578125" style="203" customWidth="1"/>
    <col min="12622" max="12622" width="1.7109375" style="203" customWidth="1"/>
    <col min="12623" max="12623" width="2.140625" style="203" customWidth="1"/>
    <col min="12624" max="12629" width="1.42578125" style="203" customWidth="1"/>
    <col min="12630" max="12630" width="4.5703125" style="203" customWidth="1"/>
    <col min="12631" max="12787" width="1.42578125" style="203"/>
    <col min="12788" max="12871" width="1.42578125" style="203" customWidth="1"/>
    <col min="12872" max="12872" width="2.28515625" style="203" customWidth="1"/>
    <col min="12873" max="12877" width="1.42578125" style="203" customWidth="1"/>
    <col min="12878" max="12878" width="1.7109375" style="203" customWidth="1"/>
    <col min="12879" max="12879" width="2.140625" style="203" customWidth="1"/>
    <col min="12880" max="12885" width="1.42578125" style="203" customWidth="1"/>
    <col min="12886" max="12886" width="4.5703125" style="203" customWidth="1"/>
    <col min="12887" max="13043" width="1.42578125" style="203"/>
    <col min="13044" max="13127" width="1.42578125" style="203" customWidth="1"/>
    <col min="13128" max="13128" width="2.28515625" style="203" customWidth="1"/>
    <col min="13129" max="13133" width="1.42578125" style="203" customWidth="1"/>
    <col min="13134" max="13134" width="1.7109375" style="203" customWidth="1"/>
    <col min="13135" max="13135" width="2.140625" style="203" customWidth="1"/>
    <col min="13136" max="13141" width="1.42578125" style="203" customWidth="1"/>
    <col min="13142" max="13142" width="4.5703125" style="203" customWidth="1"/>
    <col min="13143" max="13299" width="1.42578125" style="203"/>
    <col min="13300" max="13383" width="1.42578125" style="203" customWidth="1"/>
    <col min="13384" max="13384" width="2.28515625" style="203" customWidth="1"/>
    <col min="13385" max="13389" width="1.42578125" style="203" customWidth="1"/>
    <col min="13390" max="13390" width="1.7109375" style="203" customWidth="1"/>
    <col min="13391" max="13391" width="2.140625" style="203" customWidth="1"/>
    <col min="13392" max="13397" width="1.42578125" style="203" customWidth="1"/>
    <col min="13398" max="13398" width="4.5703125" style="203" customWidth="1"/>
    <col min="13399" max="13555" width="1.42578125" style="203"/>
    <col min="13556" max="13639" width="1.42578125" style="203" customWidth="1"/>
    <col min="13640" max="13640" width="2.28515625" style="203" customWidth="1"/>
    <col min="13641" max="13645" width="1.42578125" style="203" customWidth="1"/>
    <col min="13646" max="13646" width="1.7109375" style="203" customWidth="1"/>
    <col min="13647" max="13647" width="2.140625" style="203" customWidth="1"/>
    <col min="13648" max="13653" width="1.42578125" style="203" customWidth="1"/>
    <col min="13654" max="13654" width="4.5703125" style="203" customWidth="1"/>
    <col min="13655" max="13811" width="1.42578125" style="203"/>
    <col min="13812" max="13895" width="1.42578125" style="203" customWidth="1"/>
    <col min="13896" max="13896" width="2.28515625" style="203" customWidth="1"/>
    <col min="13897" max="13901" width="1.42578125" style="203" customWidth="1"/>
    <col min="13902" max="13902" width="1.7109375" style="203" customWidth="1"/>
    <col min="13903" max="13903" width="2.140625" style="203" customWidth="1"/>
    <col min="13904" max="13909" width="1.42578125" style="203" customWidth="1"/>
    <col min="13910" max="13910" width="4.5703125" style="203" customWidth="1"/>
    <col min="13911" max="14067" width="1.42578125" style="203"/>
    <col min="14068" max="14151" width="1.42578125" style="203" customWidth="1"/>
    <col min="14152" max="14152" width="2.28515625" style="203" customWidth="1"/>
    <col min="14153" max="14157" width="1.42578125" style="203" customWidth="1"/>
    <col min="14158" max="14158" width="1.7109375" style="203" customWidth="1"/>
    <col min="14159" max="14159" width="2.140625" style="203" customWidth="1"/>
    <col min="14160" max="14165" width="1.42578125" style="203" customWidth="1"/>
    <col min="14166" max="14166" width="4.5703125" style="203" customWidth="1"/>
    <col min="14167" max="14323" width="1.42578125" style="203"/>
    <col min="14324" max="14407" width="1.42578125" style="203" customWidth="1"/>
    <col min="14408" max="14408" width="2.28515625" style="203" customWidth="1"/>
    <col min="14409" max="14413" width="1.42578125" style="203" customWidth="1"/>
    <col min="14414" max="14414" width="1.7109375" style="203" customWidth="1"/>
    <col min="14415" max="14415" width="2.140625" style="203" customWidth="1"/>
    <col min="14416" max="14421" width="1.42578125" style="203" customWidth="1"/>
    <col min="14422" max="14422" width="4.5703125" style="203" customWidth="1"/>
    <col min="14423" max="14579" width="1.42578125" style="203"/>
    <col min="14580" max="14663" width="1.42578125" style="203" customWidth="1"/>
    <col min="14664" max="14664" width="2.28515625" style="203" customWidth="1"/>
    <col min="14665" max="14669" width="1.42578125" style="203" customWidth="1"/>
    <col min="14670" max="14670" width="1.7109375" style="203" customWidth="1"/>
    <col min="14671" max="14671" width="2.140625" style="203" customWidth="1"/>
    <col min="14672" max="14677" width="1.42578125" style="203" customWidth="1"/>
    <col min="14678" max="14678" width="4.5703125" style="203" customWidth="1"/>
    <col min="14679" max="14835" width="1.42578125" style="203"/>
    <col min="14836" max="14919" width="1.42578125" style="203" customWidth="1"/>
    <col min="14920" max="14920" width="2.28515625" style="203" customWidth="1"/>
    <col min="14921" max="14925" width="1.42578125" style="203" customWidth="1"/>
    <col min="14926" max="14926" width="1.7109375" style="203" customWidth="1"/>
    <col min="14927" max="14927" width="2.140625" style="203" customWidth="1"/>
    <col min="14928" max="14933" width="1.42578125" style="203" customWidth="1"/>
    <col min="14934" max="14934" width="4.5703125" style="203" customWidth="1"/>
    <col min="14935" max="15091" width="1.42578125" style="203"/>
    <col min="15092" max="15175" width="1.42578125" style="203" customWidth="1"/>
    <col min="15176" max="15176" width="2.28515625" style="203" customWidth="1"/>
    <col min="15177" max="15181" width="1.42578125" style="203" customWidth="1"/>
    <col min="15182" max="15182" width="1.7109375" style="203" customWidth="1"/>
    <col min="15183" max="15183" width="2.140625" style="203" customWidth="1"/>
    <col min="15184" max="15189" width="1.42578125" style="203" customWidth="1"/>
    <col min="15190" max="15190" width="4.5703125" style="203" customWidth="1"/>
    <col min="15191" max="15347" width="1.42578125" style="203"/>
    <col min="15348" max="15431" width="1.42578125" style="203" customWidth="1"/>
    <col min="15432" max="15432" width="2.28515625" style="203" customWidth="1"/>
    <col min="15433" max="15437" width="1.42578125" style="203" customWidth="1"/>
    <col min="15438" max="15438" width="1.7109375" style="203" customWidth="1"/>
    <col min="15439" max="15439" width="2.140625" style="203" customWidth="1"/>
    <col min="15440" max="15445" width="1.42578125" style="203" customWidth="1"/>
    <col min="15446" max="15446" width="4.5703125" style="203" customWidth="1"/>
    <col min="15447" max="15603" width="1.42578125" style="203"/>
    <col min="15604" max="15687" width="1.42578125" style="203" customWidth="1"/>
    <col min="15688" max="15688" width="2.28515625" style="203" customWidth="1"/>
    <col min="15689" max="15693" width="1.42578125" style="203" customWidth="1"/>
    <col min="15694" max="15694" width="1.7109375" style="203" customWidth="1"/>
    <col min="15695" max="15695" width="2.140625" style="203" customWidth="1"/>
    <col min="15696" max="15701" width="1.42578125" style="203" customWidth="1"/>
    <col min="15702" max="15702" width="4.5703125" style="203" customWidth="1"/>
    <col min="15703" max="15859" width="1.42578125" style="203"/>
    <col min="15860" max="15943" width="1.42578125" style="203" customWidth="1"/>
    <col min="15944" max="15944" width="2.28515625" style="203" customWidth="1"/>
    <col min="15945" max="15949" width="1.42578125" style="203" customWidth="1"/>
    <col min="15950" max="15950" width="1.7109375" style="203" customWidth="1"/>
    <col min="15951" max="15951" width="2.140625" style="203" customWidth="1"/>
    <col min="15952" max="15957" width="1.42578125" style="203" customWidth="1"/>
    <col min="15958" max="15958" width="4.5703125" style="203" customWidth="1"/>
    <col min="15959" max="16115" width="1.42578125" style="203"/>
    <col min="16116" max="16199" width="1.42578125" style="203" customWidth="1"/>
    <col min="16200" max="16200" width="2.28515625" style="203" customWidth="1"/>
    <col min="16201" max="16205" width="1.42578125" style="203" customWidth="1"/>
    <col min="16206" max="16206" width="1.7109375" style="203" customWidth="1"/>
    <col min="16207" max="16207" width="2.140625" style="203" customWidth="1"/>
    <col min="16208" max="16213" width="1.42578125" style="203" customWidth="1"/>
    <col min="16214" max="16214" width="4.5703125" style="203" customWidth="1"/>
    <col min="16215" max="16384" width="1.42578125" style="203"/>
  </cols>
  <sheetData>
    <row r="1" spans="1:166" s="165" customFormat="1" ht="11.25" x14ac:dyDescent="0.2">
      <c r="CU1" s="166" t="s">
        <v>177</v>
      </c>
    </row>
    <row r="2" spans="1:166" s="165" customFormat="1" ht="15.75" x14ac:dyDescent="0.25">
      <c r="C2" s="599" t="s">
        <v>178</v>
      </c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CU2" s="167" t="s">
        <v>179</v>
      </c>
    </row>
    <row r="3" spans="1:166" s="165" customFormat="1" ht="15.75" x14ac:dyDescent="0.25">
      <c r="C3" s="168" t="s">
        <v>36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CU3" s="167" t="s">
        <v>180</v>
      </c>
    </row>
    <row r="4" spans="1:166" s="170" customFormat="1" ht="15.75" x14ac:dyDescent="0.25">
      <c r="C4" s="168" t="s">
        <v>181</v>
      </c>
      <c r="D4" s="171"/>
      <c r="E4" s="171"/>
      <c r="F4" s="169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CU4" s="172"/>
    </row>
    <row r="5" spans="1:166" s="173" customFormat="1" ht="19.5" thickBot="1" x14ac:dyDescent="0.25"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T5" s="600" t="s">
        <v>182</v>
      </c>
      <c r="U5" s="600"/>
      <c r="V5" s="600"/>
      <c r="W5" s="600"/>
      <c r="X5" s="600"/>
      <c r="Y5" s="600"/>
      <c r="Z5" s="600"/>
      <c r="AA5" s="600"/>
      <c r="AB5" s="600"/>
      <c r="AC5" s="600"/>
      <c r="AD5" s="600"/>
      <c r="AE5" s="600"/>
      <c r="AF5" s="600"/>
      <c r="AG5" s="600"/>
      <c r="AH5" s="600"/>
      <c r="AI5" s="600"/>
      <c r="AJ5" s="600"/>
      <c r="CF5" s="601" t="s">
        <v>183</v>
      </c>
      <c r="CG5" s="602"/>
      <c r="CH5" s="602"/>
      <c r="CI5" s="602"/>
      <c r="CJ5" s="602"/>
      <c r="CK5" s="602"/>
      <c r="CL5" s="602"/>
      <c r="CM5" s="602"/>
      <c r="CN5" s="602"/>
      <c r="CO5" s="602"/>
      <c r="CP5" s="602"/>
      <c r="CQ5" s="602"/>
      <c r="CR5" s="602"/>
      <c r="CS5" s="602"/>
      <c r="CT5" s="602"/>
      <c r="CU5" s="603"/>
    </row>
    <row r="6" spans="1:166" s="173" customFormat="1" ht="12.75" x14ac:dyDescent="0.2">
      <c r="C6" s="604" t="s">
        <v>28</v>
      </c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  <c r="O6" s="604"/>
      <c r="P6" s="604"/>
      <c r="Q6" s="604"/>
      <c r="T6" s="604" t="s">
        <v>27</v>
      </c>
      <c r="U6" s="604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04"/>
      <c r="AH6" s="604"/>
      <c r="AI6" s="604"/>
      <c r="AJ6" s="604"/>
      <c r="CD6" s="175" t="s">
        <v>37</v>
      </c>
      <c r="CF6" s="605" t="s">
        <v>184</v>
      </c>
      <c r="CG6" s="606"/>
      <c r="CH6" s="606"/>
      <c r="CI6" s="606"/>
      <c r="CJ6" s="606"/>
      <c r="CK6" s="606"/>
      <c r="CL6" s="606"/>
      <c r="CM6" s="606"/>
      <c r="CN6" s="606"/>
      <c r="CO6" s="606"/>
      <c r="CP6" s="606"/>
      <c r="CQ6" s="606"/>
      <c r="CR6" s="606"/>
      <c r="CS6" s="606"/>
      <c r="CT6" s="606"/>
      <c r="CU6" s="607"/>
    </row>
    <row r="7" spans="1:166" s="173" customFormat="1" ht="13.5" thickBot="1" x14ac:dyDescent="0.25">
      <c r="A7" s="587" t="s">
        <v>269</v>
      </c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587"/>
      <c r="AB7" s="587"/>
      <c r="AC7" s="587"/>
      <c r="AD7" s="587"/>
      <c r="AE7" s="587"/>
      <c r="AF7" s="587"/>
      <c r="AG7" s="587"/>
      <c r="AH7" s="587"/>
      <c r="AI7" s="587"/>
      <c r="AJ7" s="587"/>
      <c r="AK7" s="587"/>
      <c r="AL7" s="587"/>
      <c r="AM7" s="587"/>
      <c r="AN7" s="587"/>
      <c r="AO7" s="587"/>
      <c r="AP7" s="587"/>
      <c r="AQ7" s="587"/>
      <c r="AR7" s="587"/>
      <c r="AS7" s="587"/>
      <c r="AT7" s="587"/>
      <c r="AU7" s="587"/>
      <c r="AV7" s="587"/>
      <c r="AW7" s="587"/>
      <c r="AX7" s="587"/>
      <c r="AY7" s="587"/>
      <c r="AZ7" s="587"/>
      <c r="BA7" s="587"/>
      <c r="BB7" s="587"/>
      <c r="BC7" s="587"/>
      <c r="BD7" s="587"/>
      <c r="BE7" s="587"/>
      <c r="BF7" s="587"/>
      <c r="BG7" s="587"/>
      <c r="BH7" s="587"/>
      <c r="BI7" s="587"/>
      <c r="BJ7" s="587"/>
      <c r="BK7" s="587"/>
      <c r="BL7" s="587"/>
      <c r="BM7" s="587"/>
      <c r="BN7" s="587"/>
      <c r="BO7" s="587"/>
      <c r="BP7" s="587"/>
      <c r="BQ7" s="587"/>
      <c r="BR7" s="587"/>
      <c r="BS7" s="587"/>
      <c r="BT7" s="587"/>
      <c r="BU7" s="587"/>
      <c r="BV7" s="587"/>
      <c r="CD7" s="175" t="s">
        <v>38</v>
      </c>
      <c r="CF7" s="588"/>
      <c r="CG7" s="589"/>
      <c r="CH7" s="589"/>
      <c r="CI7" s="589"/>
      <c r="CJ7" s="589"/>
      <c r="CK7" s="589"/>
      <c r="CL7" s="589"/>
      <c r="CM7" s="589"/>
      <c r="CN7" s="589"/>
      <c r="CO7" s="589"/>
      <c r="CP7" s="589"/>
      <c r="CQ7" s="589"/>
      <c r="CR7" s="589"/>
      <c r="CS7" s="589"/>
      <c r="CT7" s="589"/>
      <c r="CU7" s="590"/>
    </row>
    <row r="8" spans="1:166" s="176" customFormat="1" ht="10.5" x14ac:dyDescent="0.2">
      <c r="A8" s="591" t="s">
        <v>185</v>
      </c>
      <c r="B8" s="591"/>
      <c r="C8" s="591"/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1"/>
      <c r="R8" s="591"/>
      <c r="S8" s="591"/>
      <c r="T8" s="591"/>
      <c r="U8" s="591"/>
      <c r="V8" s="591"/>
      <c r="W8" s="591"/>
      <c r="X8" s="591"/>
      <c r="Y8" s="591"/>
      <c r="Z8" s="591"/>
      <c r="AA8" s="591"/>
      <c r="AB8" s="591"/>
      <c r="AC8" s="591"/>
      <c r="AD8" s="591"/>
      <c r="AE8" s="591"/>
      <c r="AF8" s="591"/>
      <c r="AG8" s="591"/>
      <c r="AH8" s="591"/>
      <c r="AI8" s="591"/>
      <c r="AJ8" s="591"/>
      <c r="AK8" s="591"/>
      <c r="AL8" s="591"/>
      <c r="AM8" s="591"/>
      <c r="AN8" s="591"/>
      <c r="AO8" s="591"/>
      <c r="AP8" s="591"/>
      <c r="AQ8" s="591"/>
      <c r="AR8" s="591"/>
      <c r="AS8" s="591"/>
      <c r="AT8" s="591"/>
      <c r="AU8" s="591"/>
      <c r="AV8" s="591"/>
      <c r="AW8" s="591"/>
      <c r="AX8" s="591"/>
      <c r="AY8" s="591"/>
      <c r="AZ8" s="591"/>
      <c r="BA8" s="591"/>
      <c r="BB8" s="591"/>
      <c r="BC8" s="591"/>
      <c r="BD8" s="591"/>
      <c r="BE8" s="591"/>
      <c r="BF8" s="591"/>
      <c r="BG8" s="591"/>
      <c r="BH8" s="591"/>
      <c r="BI8" s="591"/>
      <c r="BJ8" s="591"/>
      <c r="BK8" s="591"/>
      <c r="BL8" s="591"/>
      <c r="BM8" s="591"/>
      <c r="BN8" s="591"/>
      <c r="BO8" s="591"/>
      <c r="BP8" s="591"/>
      <c r="BQ8" s="591"/>
      <c r="BR8" s="591"/>
      <c r="BS8" s="591"/>
      <c r="BT8" s="591"/>
      <c r="BU8" s="591"/>
      <c r="BV8" s="591"/>
      <c r="CD8" s="177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</row>
    <row r="9" spans="1:166" s="180" customFormat="1" ht="12.75" x14ac:dyDescent="0.2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CD9" s="181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</row>
    <row r="10" spans="1:166" s="180" customFormat="1" ht="13.5" customHeight="1" thickBot="1" x14ac:dyDescent="0.25">
      <c r="L10" s="592" t="s">
        <v>39</v>
      </c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J10" s="593" t="s">
        <v>40</v>
      </c>
      <c r="AK10" s="594"/>
      <c r="AL10" s="594"/>
      <c r="AM10" s="594"/>
      <c r="AN10" s="594"/>
      <c r="AO10" s="594"/>
      <c r="AP10" s="594"/>
      <c r="AQ10" s="594"/>
      <c r="AR10" s="594"/>
      <c r="AS10" s="594"/>
      <c r="AT10" s="594"/>
      <c r="AU10" s="594"/>
      <c r="AV10" s="594"/>
      <c r="AW10" s="595"/>
      <c r="AX10" s="593" t="s">
        <v>41</v>
      </c>
      <c r="AY10" s="594"/>
      <c r="AZ10" s="594"/>
      <c r="BA10" s="594"/>
      <c r="BB10" s="594"/>
      <c r="BC10" s="594"/>
      <c r="BD10" s="594"/>
      <c r="BE10" s="594"/>
      <c r="BF10" s="594"/>
      <c r="BG10" s="594"/>
      <c r="BH10" s="594"/>
      <c r="BI10" s="594"/>
      <c r="BJ10" s="594"/>
      <c r="BK10" s="595"/>
    </row>
    <row r="11" spans="1:166" s="180" customFormat="1" ht="15.75" customHeight="1" thickBot="1" x14ac:dyDescent="0.3"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2"/>
      <c r="X11" s="592"/>
      <c r="Y11" s="592"/>
      <c r="Z11" s="592"/>
      <c r="AA11" s="592"/>
      <c r="AB11" s="592"/>
      <c r="AC11" s="592"/>
      <c r="AD11" s="592"/>
      <c r="AE11" s="592"/>
      <c r="AF11" s="592"/>
      <c r="AG11" s="592"/>
      <c r="AH11" s="592"/>
      <c r="AJ11" s="596"/>
      <c r="AK11" s="597"/>
      <c r="AL11" s="597"/>
      <c r="AM11" s="597"/>
      <c r="AN11" s="597"/>
      <c r="AO11" s="597"/>
      <c r="AP11" s="597"/>
      <c r="AQ11" s="597"/>
      <c r="AR11" s="597"/>
      <c r="AS11" s="597"/>
      <c r="AT11" s="597"/>
      <c r="AU11" s="597"/>
      <c r="AV11" s="597"/>
      <c r="AW11" s="597"/>
      <c r="AX11" s="597"/>
      <c r="AY11" s="597"/>
      <c r="AZ11" s="597"/>
      <c r="BA11" s="597"/>
      <c r="BB11" s="597"/>
      <c r="BC11" s="597"/>
      <c r="BD11" s="597"/>
      <c r="BE11" s="597"/>
      <c r="BF11" s="597"/>
      <c r="BG11" s="597"/>
      <c r="BH11" s="597"/>
      <c r="BI11" s="597"/>
      <c r="BJ11" s="597"/>
      <c r="BK11" s="598"/>
      <c r="BM11" s="183" t="s">
        <v>42</v>
      </c>
    </row>
    <row r="12" spans="1:166" s="180" customFormat="1" ht="12.75" x14ac:dyDescent="0.2">
      <c r="BM12" s="184" t="s">
        <v>186</v>
      </c>
      <c r="BX12" s="185"/>
      <c r="BY12" s="185"/>
      <c r="BZ12" s="185"/>
      <c r="CA12" s="185"/>
      <c r="CB12" s="186" t="s">
        <v>187</v>
      </c>
      <c r="CC12" s="608"/>
      <c r="CD12" s="608"/>
      <c r="CE12" s="187" t="s">
        <v>188</v>
      </c>
      <c r="CF12" s="608"/>
      <c r="CG12" s="608"/>
      <c r="CH12" s="608"/>
      <c r="CI12" s="608"/>
      <c r="CJ12" s="608"/>
      <c r="CK12" s="608"/>
      <c r="CL12" s="185"/>
      <c r="CM12" s="188" t="s">
        <v>189</v>
      </c>
      <c r="CN12" s="609"/>
      <c r="CO12" s="609"/>
      <c r="CP12" s="185"/>
      <c r="CQ12" s="185"/>
      <c r="CR12" s="186" t="s">
        <v>190</v>
      </c>
      <c r="CS12" s="608"/>
      <c r="CT12" s="608"/>
      <c r="CU12" s="608"/>
    </row>
    <row r="13" spans="1:166" s="180" customFormat="1" ht="12.75" x14ac:dyDescent="0.2">
      <c r="N13" s="181" t="s">
        <v>191</v>
      </c>
      <c r="O13" s="610" t="s">
        <v>267</v>
      </c>
      <c r="P13" s="610"/>
      <c r="Q13" s="610"/>
      <c r="R13" s="610"/>
      <c r="S13" s="610"/>
      <c r="T13" s="610"/>
      <c r="U13" s="610"/>
      <c r="V13" s="610"/>
      <c r="X13" s="181" t="s">
        <v>192</v>
      </c>
      <c r="Y13" s="610" t="s">
        <v>193</v>
      </c>
      <c r="Z13" s="610"/>
      <c r="AA13" s="610"/>
      <c r="AB13" s="189" t="s">
        <v>188</v>
      </c>
      <c r="AC13" s="610" t="s">
        <v>194</v>
      </c>
      <c r="AD13" s="610"/>
      <c r="AE13" s="610"/>
      <c r="AF13" s="610"/>
      <c r="AG13" s="610"/>
      <c r="AH13" s="610"/>
      <c r="AI13" s="610"/>
      <c r="AJ13" s="610"/>
      <c r="AL13" s="190" t="s">
        <v>189</v>
      </c>
      <c r="AM13" s="611" t="s">
        <v>268</v>
      </c>
      <c r="AN13" s="611"/>
      <c r="AO13" s="611"/>
      <c r="AP13" s="189" t="s">
        <v>195</v>
      </c>
      <c r="BM13" s="184" t="s">
        <v>164</v>
      </c>
      <c r="BX13" s="612">
        <f>AR27</f>
        <v>11</v>
      </c>
      <c r="BY13" s="613"/>
      <c r="BZ13" s="613"/>
      <c r="CA13" s="613"/>
      <c r="CB13" s="613"/>
      <c r="CC13" s="613"/>
      <c r="CD13" s="613"/>
      <c r="CE13" s="613"/>
      <c r="CF13" s="613"/>
      <c r="CG13" s="613"/>
      <c r="CH13" s="613"/>
      <c r="CI13" s="613"/>
      <c r="CJ13" s="613"/>
      <c r="CK13" s="613"/>
      <c r="CL13" s="613"/>
      <c r="CM13" s="613"/>
      <c r="CN13" s="613"/>
      <c r="CO13" s="613"/>
      <c r="CP13" s="613"/>
      <c r="CQ13" s="187" t="s">
        <v>165</v>
      </c>
      <c r="CR13" s="185"/>
      <c r="CS13" s="185"/>
      <c r="CT13" s="185"/>
      <c r="CU13" s="185"/>
    </row>
    <row r="14" spans="1:166" s="180" customFormat="1" ht="12.75" x14ac:dyDescent="0.2"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85"/>
      <c r="CT14" s="185"/>
      <c r="CU14" s="185"/>
    </row>
    <row r="15" spans="1:166" s="173" customFormat="1" ht="12.75" customHeight="1" x14ac:dyDescent="0.2">
      <c r="A15" s="618" t="s">
        <v>196</v>
      </c>
      <c r="B15" s="618"/>
      <c r="C15" s="618"/>
      <c r="D15" s="618"/>
      <c r="E15" s="618"/>
      <c r="F15" s="618"/>
      <c r="G15" s="618"/>
      <c r="H15" s="618"/>
      <c r="I15" s="618"/>
      <c r="J15" s="618"/>
      <c r="K15" s="618"/>
      <c r="L15" s="618"/>
      <c r="M15" s="618"/>
      <c r="N15" s="618"/>
      <c r="O15" s="618"/>
      <c r="P15" s="618"/>
      <c r="Q15" s="618"/>
      <c r="R15" s="618"/>
      <c r="S15" s="619" t="s">
        <v>176</v>
      </c>
      <c r="T15" s="604"/>
      <c r="U15" s="604"/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20"/>
      <c r="AI15" s="627" t="s">
        <v>197</v>
      </c>
      <c r="AJ15" s="628"/>
      <c r="AK15" s="628"/>
      <c r="AL15" s="628"/>
      <c r="AM15" s="628"/>
      <c r="AN15" s="628"/>
      <c r="AO15" s="628"/>
      <c r="AP15" s="628"/>
      <c r="AQ15" s="629"/>
      <c r="AR15" s="627" t="s">
        <v>43</v>
      </c>
      <c r="AS15" s="628"/>
      <c r="AT15" s="628"/>
      <c r="AU15" s="628"/>
      <c r="AV15" s="628"/>
      <c r="AW15" s="628"/>
      <c r="AX15" s="628"/>
      <c r="AY15" s="628"/>
      <c r="AZ15" s="628"/>
      <c r="BA15" s="628"/>
      <c r="BB15" s="629"/>
      <c r="BC15" s="627" t="s">
        <v>198</v>
      </c>
      <c r="BD15" s="628"/>
      <c r="BE15" s="628"/>
      <c r="BF15" s="628"/>
      <c r="BG15" s="628"/>
      <c r="BH15" s="628"/>
      <c r="BI15" s="628"/>
      <c r="BJ15" s="629"/>
      <c r="BK15" s="618" t="s">
        <v>199</v>
      </c>
      <c r="BL15" s="618"/>
      <c r="BM15" s="618"/>
      <c r="BN15" s="618"/>
      <c r="BO15" s="618"/>
      <c r="BP15" s="618"/>
      <c r="BQ15" s="618"/>
      <c r="BR15" s="618"/>
      <c r="BS15" s="618"/>
      <c r="BT15" s="618"/>
      <c r="BU15" s="618"/>
      <c r="BV15" s="618"/>
      <c r="BW15" s="618"/>
      <c r="BX15" s="618"/>
      <c r="BY15" s="618"/>
      <c r="BZ15" s="618"/>
      <c r="CA15" s="618"/>
      <c r="CB15" s="618"/>
      <c r="CC15" s="618"/>
      <c r="CD15" s="618"/>
      <c r="CE15" s="618"/>
      <c r="CF15" s="618"/>
      <c r="CG15" s="618"/>
      <c r="CH15" s="618"/>
      <c r="CI15" s="618"/>
      <c r="CJ15" s="618"/>
      <c r="CK15" s="618"/>
      <c r="CL15" s="618"/>
      <c r="CM15" s="618"/>
      <c r="CN15" s="618"/>
      <c r="CO15" s="615" t="s">
        <v>200</v>
      </c>
      <c r="CP15" s="615"/>
      <c r="CQ15" s="615"/>
      <c r="CR15" s="615"/>
      <c r="CS15" s="615"/>
      <c r="CT15" s="615"/>
      <c r="CU15" s="615"/>
      <c r="CV15" s="636" t="s">
        <v>201</v>
      </c>
      <c r="CW15" s="636"/>
      <c r="CX15" s="636"/>
      <c r="CZ15" s="636" t="s">
        <v>201</v>
      </c>
      <c r="DA15" s="636"/>
      <c r="DB15" s="636"/>
    </row>
    <row r="16" spans="1:166" s="173" customFormat="1" ht="12.75" customHeight="1" x14ac:dyDescent="0.2">
      <c r="A16" s="614" t="s">
        <v>202</v>
      </c>
      <c r="B16" s="614"/>
      <c r="C16" s="614"/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 t="s">
        <v>203</v>
      </c>
      <c r="P16" s="614"/>
      <c r="Q16" s="614"/>
      <c r="R16" s="614"/>
      <c r="S16" s="621"/>
      <c r="T16" s="622"/>
      <c r="U16" s="622"/>
      <c r="V16" s="622"/>
      <c r="W16" s="622"/>
      <c r="X16" s="622"/>
      <c r="Y16" s="622"/>
      <c r="Z16" s="622"/>
      <c r="AA16" s="622"/>
      <c r="AB16" s="622"/>
      <c r="AC16" s="622"/>
      <c r="AD16" s="622"/>
      <c r="AE16" s="622"/>
      <c r="AF16" s="622"/>
      <c r="AG16" s="622"/>
      <c r="AH16" s="623"/>
      <c r="AI16" s="630"/>
      <c r="AJ16" s="631"/>
      <c r="AK16" s="631"/>
      <c r="AL16" s="631"/>
      <c r="AM16" s="631"/>
      <c r="AN16" s="631"/>
      <c r="AO16" s="631"/>
      <c r="AP16" s="631"/>
      <c r="AQ16" s="632"/>
      <c r="AR16" s="630"/>
      <c r="AS16" s="631"/>
      <c r="AT16" s="631"/>
      <c r="AU16" s="631"/>
      <c r="AV16" s="631"/>
      <c r="AW16" s="631"/>
      <c r="AX16" s="631"/>
      <c r="AY16" s="631"/>
      <c r="AZ16" s="631"/>
      <c r="BA16" s="631"/>
      <c r="BB16" s="632"/>
      <c r="BC16" s="630"/>
      <c r="BD16" s="631"/>
      <c r="BE16" s="631"/>
      <c r="BF16" s="631"/>
      <c r="BG16" s="631"/>
      <c r="BH16" s="631"/>
      <c r="BI16" s="631"/>
      <c r="BJ16" s="632"/>
      <c r="BK16" s="615" t="s">
        <v>204</v>
      </c>
      <c r="BL16" s="615"/>
      <c r="BM16" s="615"/>
      <c r="BN16" s="615"/>
      <c r="BO16" s="615"/>
      <c r="BP16" s="615"/>
      <c r="BQ16" s="615"/>
      <c r="BR16" s="615"/>
      <c r="BS16" s="615" t="s">
        <v>205</v>
      </c>
      <c r="BT16" s="615"/>
      <c r="BU16" s="615"/>
      <c r="BV16" s="615"/>
      <c r="BW16" s="615"/>
      <c r="BX16" s="615"/>
      <c r="BY16" s="615"/>
      <c r="BZ16" s="615"/>
      <c r="CA16" s="615" t="s">
        <v>206</v>
      </c>
      <c r="CB16" s="615"/>
      <c r="CC16" s="615"/>
      <c r="CD16" s="615"/>
      <c r="CE16" s="615"/>
      <c r="CF16" s="615"/>
      <c r="CG16" s="615"/>
      <c r="CH16" s="615" t="s">
        <v>207</v>
      </c>
      <c r="CI16" s="615"/>
      <c r="CJ16" s="615"/>
      <c r="CK16" s="615"/>
      <c r="CL16" s="615"/>
      <c r="CM16" s="615"/>
      <c r="CN16" s="615"/>
      <c r="CO16" s="615"/>
      <c r="CP16" s="615"/>
      <c r="CQ16" s="615"/>
      <c r="CR16" s="615"/>
      <c r="CS16" s="615"/>
      <c r="CT16" s="615"/>
      <c r="CU16" s="615"/>
      <c r="CV16" s="616" t="s">
        <v>208</v>
      </c>
      <c r="CW16" s="616"/>
      <c r="CX16" s="616"/>
      <c r="CZ16" s="616" t="s">
        <v>208</v>
      </c>
      <c r="DA16" s="616"/>
      <c r="DB16" s="616"/>
      <c r="FJ16" s="176"/>
    </row>
    <row r="17" spans="1:106" s="173" customFormat="1" ht="51" x14ac:dyDescent="0.2">
      <c r="A17" s="617"/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24"/>
      <c r="T17" s="625"/>
      <c r="U17" s="625"/>
      <c r="V17" s="625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5"/>
      <c r="AH17" s="626"/>
      <c r="AI17" s="633"/>
      <c r="AJ17" s="634"/>
      <c r="AK17" s="634"/>
      <c r="AL17" s="634"/>
      <c r="AM17" s="634"/>
      <c r="AN17" s="634"/>
      <c r="AO17" s="634"/>
      <c r="AP17" s="634"/>
      <c r="AQ17" s="635"/>
      <c r="AR17" s="633"/>
      <c r="AS17" s="634"/>
      <c r="AT17" s="634"/>
      <c r="AU17" s="634"/>
      <c r="AV17" s="634"/>
      <c r="AW17" s="634"/>
      <c r="AX17" s="634"/>
      <c r="AY17" s="634"/>
      <c r="AZ17" s="634"/>
      <c r="BA17" s="634"/>
      <c r="BB17" s="635"/>
      <c r="BC17" s="633"/>
      <c r="BD17" s="634"/>
      <c r="BE17" s="634"/>
      <c r="BF17" s="634"/>
      <c r="BG17" s="634"/>
      <c r="BH17" s="634"/>
      <c r="BI17" s="634"/>
      <c r="BJ17" s="635"/>
      <c r="BK17" s="615"/>
      <c r="BL17" s="615"/>
      <c r="BM17" s="615"/>
      <c r="BN17" s="615"/>
      <c r="BO17" s="615"/>
      <c r="BP17" s="615"/>
      <c r="BQ17" s="615"/>
      <c r="BR17" s="615"/>
      <c r="BS17" s="615"/>
      <c r="BT17" s="615"/>
      <c r="BU17" s="615"/>
      <c r="BV17" s="615"/>
      <c r="BW17" s="615"/>
      <c r="BX17" s="615"/>
      <c r="BY17" s="615"/>
      <c r="BZ17" s="615"/>
      <c r="CA17" s="615"/>
      <c r="CB17" s="615"/>
      <c r="CC17" s="615"/>
      <c r="CD17" s="615"/>
      <c r="CE17" s="615"/>
      <c r="CF17" s="615"/>
      <c r="CG17" s="615"/>
      <c r="CH17" s="615"/>
      <c r="CI17" s="615"/>
      <c r="CJ17" s="615"/>
      <c r="CK17" s="615"/>
      <c r="CL17" s="615"/>
      <c r="CM17" s="615"/>
      <c r="CN17" s="615"/>
      <c r="CO17" s="615"/>
      <c r="CP17" s="615"/>
      <c r="CQ17" s="615"/>
      <c r="CR17" s="615"/>
      <c r="CS17" s="615"/>
      <c r="CT17" s="615"/>
      <c r="CU17" s="615"/>
      <c r="CV17" s="191" t="s">
        <v>209</v>
      </c>
      <c r="CW17" s="191" t="s">
        <v>210</v>
      </c>
      <c r="CX17" s="191" t="s">
        <v>211</v>
      </c>
      <c r="CZ17" s="191" t="s">
        <v>209</v>
      </c>
      <c r="DA17" s="191" t="s">
        <v>210</v>
      </c>
      <c r="DB17" s="191" t="s">
        <v>211</v>
      </c>
    </row>
    <row r="18" spans="1:106" s="173" customFormat="1" ht="12.75" x14ac:dyDescent="0.2">
      <c r="A18" s="618">
        <v>1</v>
      </c>
      <c r="B18" s="618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>
        <v>2</v>
      </c>
      <c r="P18" s="618"/>
      <c r="Q18" s="618"/>
      <c r="R18" s="618"/>
      <c r="S18" s="618">
        <v>3</v>
      </c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>
        <v>4</v>
      </c>
      <c r="AJ18" s="618"/>
      <c r="AK18" s="618"/>
      <c r="AL18" s="618"/>
      <c r="AM18" s="618"/>
      <c r="AN18" s="618"/>
      <c r="AO18" s="618"/>
      <c r="AP18" s="618"/>
      <c r="AQ18" s="618"/>
      <c r="AR18" s="618">
        <v>5</v>
      </c>
      <c r="AS18" s="618"/>
      <c r="AT18" s="618"/>
      <c r="AU18" s="618"/>
      <c r="AV18" s="618"/>
      <c r="AW18" s="618"/>
      <c r="AX18" s="618"/>
      <c r="AY18" s="618"/>
      <c r="AZ18" s="618"/>
      <c r="BA18" s="618"/>
      <c r="BB18" s="618"/>
      <c r="BC18" s="618">
        <v>6</v>
      </c>
      <c r="BD18" s="618"/>
      <c r="BE18" s="618"/>
      <c r="BF18" s="618"/>
      <c r="BG18" s="618"/>
      <c r="BH18" s="618"/>
      <c r="BI18" s="618"/>
      <c r="BJ18" s="618"/>
      <c r="BK18" s="618">
        <v>7</v>
      </c>
      <c r="BL18" s="618"/>
      <c r="BM18" s="618"/>
      <c r="BN18" s="618"/>
      <c r="BO18" s="618"/>
      <c r="BP18" s="618"/>
      <c r="BQ18" s="618"/>
      <c r="BR18" s="618"/>
      <c r="BS18" s="618">
        <v>8</v>
      </c>
      <c r="BT18" s="618"/>
      <c r="BU18" s="618"/>
      <c r="BV18" s="618"/>
      <c r="BW18" s="618"/>
      <c r="BX18" s="618"/>
      <c r="BY18" s="618"/>
      <c r="BZ18" s="637"/>
      <c r="CA18" s="618">
        <v>9</v>
      </c>
      <c r="CB18" s="618"/>
      <c r="CC18" s="618"/>
      <c r="CD18" s="618"/>
      <c r="CE18" s="618"/>
      <c r="CF18" s="618"/>
      <c r="CG18" s="618"/>
      <c r="CH18" s="618">
        <v>10</v>
      </c>
      <c r="CI18" s="618"/>
      <c r="CJ18" s="618"/>
      <c r="CK18" s="618"/>
      <c r="CL18" s="618"/>
      <c r="CM18" s="618"/>
      <c r="CN18" s="618"/>
      <c r="CO18" s="618">
        <v>11</v>
      </c>
      <c r="CP18" s="618"/>
      <c r="CQ18" s="618"/>
      <c r="CR18" s="618"/>
      <c r="CS18" s="618"/>
      <c r="CT18" s="618"/>
      <c r="CU18" s="618"/>
      <c r="CV18" s="191">
        <v>12</v>
      </c>
      <c r="CW18" s="191">
        <v>13</v>
      </c>
      <c r="CX18" s="191">
        <v>14</v>
      </c>
      <c r="CZ18" s="191">
        <v>12</v>
      </c>
      <c r="DA18" s="191">
        <v>13</v>
      </c>
      <c r="DB18" s="191">
        <v>14</v>
      </c>
    </row>
    <row r="19" spans="1:106" s="192" customFormat="1" ht="15.75" customHeight="1" x14ac:dyDescent="0.2">
      <c r="A19" s="570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1"/>
      <c r="P19" s="571"/>
      <c r="Q19" s="571"/>
      <c r="R19" s="571"/>
      <c r="S19" s="572" t="str">
        <f>'расчет з.пл.'!A17</f>
        <v>1. Руководящие работники</v>
      </c>
      <c r="T19" s="573"/>
      <c r="U19" s="573"/>
      <c r="V19" s="573"/>
      <c r="W19" s="573"/>
      <c r="X19" s="573"/>
      <c r="Y19" s="573"/>
      <c r="Z19" s="573"/>
      <c r="AA19" s="573"/>
      <c r="AB19" s="573"/>
      <c r="AC19" s="573"/>
      <c r="AD19" s="573"/>
      <c r="AE19" s="573"/>
      <c r="AF19" s="573"/>
      <c r="AG19" s="573"/>
      <c r="AH19" s="573"/>
      <c r="AI19" s="573"/>
      <c r="AJ19" s="573"/>
      <c r="AK19" s="573"/>
      <c r="AL19" s="573"/>
      <c r="AM19" s="573"/>
      <c r="AN19" s="573"/>
      <c r="AO19" s="573"/>
      <c r="AP19" s="573"/>
      <c r="AQ19" s="574"/>
      <c r="AR19" s="575">
        <f>SUM(AR20:BB21)</f>
        <v>1.5</v>
      </c>
      <c r="AS19" s="575"/>
      <c r="AT19" s="575"/>
      <c r="AU19" s="575"/>
      <c r="AV19" s="575"/>
      <c r="AW19" s="575"/>
      <c r="AX19" s="575"/>
      <c r="AY19" s="575"/>
      <c r="AZ19" s="575"/>
      <c r="BA19" s="575"/>
      <c r="BB19" s="575"/>
      <c r="BC19" s="576">
        <f>SUM(BC20:BJ21)</f>
        <v>16017.75</v>
      </c>
      <c r="BD19" s="577"/>
      <c r="BE19" s="577"/>
      <c r="BF19" s="577"/>
      <c r="BG19" s="577"/>
      <c r="BH19" s="577"/>
      <c r="BI19" s="577"/>
      <c r="BJ19" s="578"/>
      <c r="BK19" s="576">
        <f>SUM(BK20:BR21)</f>
        <v>4627.3500000000004</v>
      </c>
      <c r="BL19" s="577"/>
      <c r="BM19" s="577"/>
      <c r="BN19" s="577"/>
      <c r="BO19" s="577"/>
      <c r="BP19" s="577"/>
      <c r="BQ19" s="577"/>
      <c r="BR19" s="578"/>
      <c r="BS19" s="576">
        <f>SUM(BS20:BZ21)</f>
        <v>1631.4375</v>
      </c>
      <c r="BT19" s="577"/>
      <c r="BU19" s="577"/>
      <c r="BV19" s="577"/>
      <c r="BW19" s="577"/>
      <c r="BX19" s="577"/>
      <c r="BY19" s="577"/>
      <c r="BZ19" s="578"/>
      <c r="CA19" s="579">
        <f>SUM(CA20:CG21)</f>
        <v>13365.922499999999</v>
      </c>
      <c r="CB19" s="579"/>
      <c r="CC19" s="579"/>
      <c r="CD19" s="579"/>
      <c r="CE19" s="579"/>
      <c r="CF19" s="579"/>
      <c r="CG19" s="579"/>
      <c r="CH19" s="579">
        <f>SUM(CH20:CN21)</f>
        <v>17821.230000000003</v>
      </c>
      <c r="CI19" s="579"/>
      <c r="CJ19" s="579"/>
      <c r="CK19" s="579"/>
      <c r="CL19" s="579"/>
      <c r="CM19" s="579"/>
      <c r="CN19" s="579"/>
      <c r="CO19" s="579">
        <f>SUM(CO20:CU21)</f>
        <v>53463.689999999995</v>
      </c>
      <c r="CP19" s="579"/>
      <c r="CQ19" s="579"/>
      <c r="CR19" s="579"/>
      <c r="CS19" s="579"/>
      <c r="CT19" s="579"/>
      <c r="CU19" s="579"/>
      <c r="CV19" s="191"/>
      <c r="CW19" s="191"/>
      <c r="CX19" s="191"/>
      <c r="CZ19" s="191"/>
      <c r="DA19" s="191"/>
      <c r="DB19" s="191"/>
    </row>
    <row r="20" spans="1:106" s="194" customFormat="1" ht="62.25" customHeight="1" x14ac:dyDescent="0.2">
      <c r="A20" s="580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1"/>
      <c r="P20" s="581"/>
      <c r="Q20" s="581"/>
      <c r="R20" s="581"/>
      <c r="S20" s="582" t="str">
        <f>'расчет з.пл.'!B18</f>
        <v>Руководитель (директор, заведующий, начальник) образовательного учреждения</v>
      </c>
      <c r="T20" s="583"/>
      <c r="U20" s="583"/>
      <c r="V20" s="583"/>
      <c r="W20" s="583"/>
      <c r="X20" s="583"/>
      <c r="Y20" s="583"/>
      <c r="Z20" s="583"/>
      <c r="AA20" s="583"/>
      <c r="AB20" s="583"/>
      <c r="AC20" s="583"/>
      <c r="AD20" s="583"/>
      <c r="AE20" s="583"/>
      <c r="AF20" s="583"/>
      <c r="AG20" s="583"/>
      <c r="AH20" s="584"/>
      <c r="AI20" s="585"/>
      <c r="AJ20" s="585"/>
      <c r="AK20" s="585"/>
      <c r="AL20" s="585"/>
      <c r="AM20" s="585"/>
      <c r="AN20" s="585"/>
      <c r="AO20" s="585"/>
      <c r="AP20" s="585"/>
      <c r="AQ20" s="585"/>
      <c r="AR20" s="586">
        <f>'расчет з.пл.'!E18</f>
        <v>1</v>
      </c>
      <c r="AS20" s="586"/>
      <c r="AT20" s="586"/>
      <c r="AU20" s="586"/>
      <c r="AV20" s="586"/>
      <c r="AW20" s="586"/>
      <c r="AX20" s="586"/>
      <c r="AY20" s="586"/>
      <c r="AZ20" s="586"/>
      <c r="BA20" s="586"/>
      <c r="BB20" s="586"/>
      <c r="BC20" s="569">
        <f>'расчет з.пл.'!F18</f>
        <v>11865</v>
      </c>
      <c r="BD20" s="569"/>
      <c r="BE20" s="569"/>
      <c r="BF20" s="569"/>
      <c r="BG20" s="569"/>
      <c r="BH20" s="569"/>
      <c r="BI20" s="569"/>
      <c r="BJ20" s="569"/>
      <c r="BK20" s="569">
        <f>'расчет з.пл.'!S18</f>
        <v>2966.25</v>
      </c>
      <c r="BL20" s="569"/>
      <c r="BM20" s="569"/>
      <c r="BN20" s="569"/>
      <c r="BO20" s="569"/>
      <c r="BP20" s="569"/>
      <c r="BQ20" s="569"/>
      <c r="BR20" s="569"/>
      <c r="BS20" s="569">
        <f>'расчет з.пл.'!W18</f>
        <v>593.25</v>
      </c>
      <c r="BT20" s="569"/>
      <c r="BU20" s="569"/>
      <c r="BV20" s="569"/>
      <c r="BW20" s="569"/>
      <c r="BX20" s="569"/>
      <c r="BY20" s="569"/>
      <c r="BZ20" s="569"/>
      <c r="CA20" s="569">
        <f>'расчет з.пл.'!Y18</f>
        <v>9254.6999999999989</v>
      </c>
      <c r="CB20" s="569"/>
      <c r="CC20" s="569"/>
      <c r="CD20" s="569"/>
      <c r="CE20" s="569"/>
      <c r="CF20" s="569"/>
      <c r="CG20" s="569"/>
      <c r="CH20" s="569">
        <f>'расчет з.пл.'!Z18</f>
        <v>12339.6</v>
      </c>
      <c r="CI20" s="569"/>
      <c r="CJ20" s="569"/>
      <c r="CK20" s="569"/>
      <c r="CL20" s="569"/>
      <c r="CM20" s="569"/>
      <c r="CN20" s="569"/>
      <c r="CO20" s="569">
        <f>SUM(BC20:CN20)</f>
        <v>37018.799999999996</v>
      </c>
      <c r="CP20" s="569"/>
      <c r="CQ20" s="569"/>
      <c r="CR20" s="569"/>
      <c r="CS20" s="569"/>
      <c r="CT20" s="569"/>
      <c r="CU20" s="569"/>
      <c r="CV20" s="191">
        <f t="shared" ref="CV20" si="0">AI20*AR20</f>
        <v>0</v>
      </c>
      <c r="CW20" s="191">
        <v>4.3</v>
      </c>
      <c r="CX20" s="193" t="e">
        <f t="shared" ref="CX20" si="1">CO20/(CV20*CW20)</f>
        <v>#DIV/0!</v>
      </c>
      <c r="CZ20" s="193">
        <f>CO20*12</f>
        <v>444225.6</v>
      </c>
      <c r="DA20" s="191">
        <v>247</v>
      </c>
      <c r="DB20" s="193"/>
    </row>
    <row r="21" spans="1:106" s="194" customFormat="1" ht="49.5" customHeight="1" x14ac:dyDescent="0.2">
      <c r="A21" s="580"/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1"/>
      <c r="P21" s="581"/>
      <c r="Q21" s="581"/>
      <c r="R21" s="581"/>
      <c r="S21" s="582" t="str">
        <f>'расчет з.пл.'!B19</f>
        <v>Заместитель руководителя (директора, заведующего, начальника)</v>
      </c>
      <c r="T21" s="583"/>
      <c r="U21" s="583"/>
      <c r="V21" s="583"/>
      <c r="W21" s="583"/>
      <c r="X21" s="583"/>
      <c r="Y21" s="583"/>
      <c r="Z21" s="583"/>
      <c r="AA21" s="583"/>
      <c r="AB21" s="583"/>
      <c r="AC21" s="583"/>
      <c r="AD21" s="583"/>
      <c r="AE21" s="583"/>
      <c r="AF21" s="583"/>
      <c r="AG21" s="583"/>
      <c r="AH21" s="584"/>
      <c r="AI21" s="585"/>
      <c r="AJ21" s="585"/>
      <c r="AK21" s="585"/>
      <c r="AL21" s="585"/>
      <c r="AM21" s="585"/>
      <c r="AN21" s="585"/>
      <c r="AO21" s="585"/>
      <c r="AP21" s="585"/>
      <c r="AQ21" s="585"/>
      <c r="AR21" s="586">
        <f>'расчет з.пл.'!E19</f>
        <v>0.5</v>
      </c>
      <c r="AS21" s="586"/>
      <c r="AT21" s="586"/>
      <c r="AU21" s="586"/>
      <c r="AV21" s="586"/>
      <c r="AW21" s="586"/>
      <c r="AX21" s="586"/>
      <c r="AY21" s="586"/>
      <c r="AZ21" s="586"/>
      <c r="BA21" s="586"/>
      <c r="BB21" s="586"/>
      <c r="BC21" s="569">
        <f>'расчет з.пл.'!G19</f>
        <v>4152.75</v>
      </c>
      <c r="BD21" s="569"/>
      <c r="BE21" s="569"/>
      <c r="BF21" s="569"/>
      <c r="BG21" s="569"/>
      <c r="BH21" s="569"/>
      <c r="BI21" s="569"/>
      <c r="BJ21" s="569"/>
      <c r="BK21" s="569">
        <f>'расчет з.пл.'!S19</f>
        <v>1661.1</v>
      </c>
      <c r="BL21" s="569"/>
      <c r="BM21" s="569"/>
      <c r="BN21" s="569"/>
      <c r="BO21" s="569"/>
      <c r="BP21" s="569"/>
      <c r="BQ21" s="569"/>
      <c r="BR21" s="569"/>
      <c r="BS21" s="569">
        <f>'расчет з.пл.'!W19</f>
        <v>1038.1875</v>
      </c>
      <c r="BT21" s="569"/>
      <c r="BU21" s="569"/>
      <c r="BV21" s="569"/>
      <c r="BW21" s="569"/>
      <c r="BX21" s="569"/>
      <c r="BY21" s="569"/>
      <c r="BZ21" s="569"/>
      <c r="CA21" s="569">
        <f>'расчет з.пл.'!Y19</f>
        <v>4111.2224999999999</v>
      </c>
      <c r="CB21" s="569"/>
      <c r="CC21" s="569"/>
      <c r="CD21" s="569"/>
      <c r="CE21" s="569"/>
      <c r="CF21" s="569"/>
      <c r="CG21" s="569"/>
      <c r="CH21" s="569">
        <f>'расчет з.пл.'!Z19</f>
        <v>5481.630000000001</v>
      </c>
      <c r="CI21" s="569"/>
      <c r="CJ21" s="569"/>
      <c r="CK21" s="569"/>
      <c r="CL21" s="569"/>
      <c r="CM21" s="569"/>
      <c r="CN21" s="569"/>
      <c r="CO21" s="569">
        <f>SUM(BC21:CN21)</f>
        <v>16444.89</v>
      </c>
      <c r="CP21" s="569"/>
      <c r="CQ21" s="569"/>
      <c r="CR21" s="569"/>
      <c r="CS21" s="569"/>
      <c r="CT21" s="569"/>
      <c r="CU21" s="569"/>
      <c r="CV21" s="191">
        <f t="shared" ref="CV21" si="2">AI21*AR21</f>
        <v>0</v>
      </c>
      <c r="CW21" s="191">
        <v>4.3</v>
      </c>
      <c r="CX21" s="193" t="e">
        <f t="shared" ref="CX21" si="3">CO21/(CV21*CW21)</f>
        <v>#DIV/0!</v>
      </c>
      <c r="CZ21" s="193">
        <f t="shared" ref="CZ21:CZ26" si="4">CO21*12</f>
        <v>197338.68</v>
      </c>
      <c r="DA21" s="191">
        <v>247</v>
      </c>
      <c r="DB21" s="193"/>
    </row>
    <row r="22" spans="1:106" s="192" customFormat="1" ht="15.75" customHeight="1" x14ac:dyDescent="0.2">
      <c r="A22" s="570"/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1"/>
      <c r="P22" s="571"/>
      <c r="Q22" s="571"/>
      <c r="R22" s="571"/>
      <c r="S22" s="572" t="str">
        <f>'расчет з.пл.'!A20</f>
        <v>2. Иные административно-хозяйственные работники</v>
      </c>
      <c r="T22" s="573"/>
      <c r="U22" s="573"/>
      <c r="V22" s="573"/>
      <c r="W22" s="573"/>
      <c r="X22" s="573"/>
      <c r="Y22" s="573"/>
      <c r="Z22" s="573"/>
      <c r="AA22" s="573"/>
      <c r="AB22" s="573"/>
      <c r="AC22" s="573"/>
      <c r="AD22" s="573"/>
      <c r="AE22" s="573"/>
      <c r="AF22" s="573"/>
      <c r="AG22" s="573"/>
      <c r="AH22" s="573"/>
      <c r="AI22" s="573"/>
      <c r="AJ22" s="573"/>
      <c r="AK22" s="573"/>
      <c r="AL22" s="573"/>
      <c r="AM22" s="573"/>
      <c r="AN22" s="573"/>
      <c r="AO22" s="573"/>
      <c r="AP22" s="573"/>
      <c r="AQ22" s="574"/>
      <c r="AR22" s="575">
        <f>SUM(AR23:BB24)</f>
        <v>1.5</v>
      </c>
      <c r="AS22" s="575"/>
      <c r="AT22" s="575"/>
      <c r="AU22" s="575"/>
      <c r="AV22" s="575"/>
      <c r="AW22" s="575"/>
      <c r="AX22" s="575"/>
      <c r="AY22" s="575"/>
      <c r="AZ22" s="575"/>
      <c r="BA22" s="575"/>
      <c r="BB22" s="575"/>
      <c r="BC22" s="576">
        <f>SUM(BC23:BJ24)</f>
        <v>4912.5</v>
      </c>
      <c r="BD22" s="577"/>
      <c r="BE22" s="577"/>
      <c r="BF22" s="577"/>
      <c r="BG22" s="577"/>
      <c r="BH22" s="577"/>
      <c r="BI22" s="577"/>
      <c r="BJ22" s="578"/>
      <c r="BK22" s="576">
        <f>SUM(BK23:BR24)</f>
        <v>1399.5450000000001</v>
      </c>
      <c r="BL22" s="577"/>
      <c r="BM22" s="577"/>
      <c r="BN22" s="577"/>
      <c r="BO22" s="577"/>
      <c r="BP22" s="577"/>
      <c r="BQ22" s="577"/>
      <c r="BR22" s="578"/>
      <c r="BS22" s="576">
        <f>SUM(BS23:BZ24)</f>
        <v>1228.125</v>
      </c>
      <c r="BT22" s="577"/>
      <c r="BU22" s="577"/>
      <c r="BV22" s="577"/>
      <c r="BW22" s="577"/>
      <c r="BX22" s="577"/>
      <c r="BY22" s="577"/>
      <c r="BZ22" s="578"/>
      <c r="CA22" s="579">
        <f>SUM(CA23:CG24)</f>
        <v>4524.1019999999999</v>
      </c>
      <c r="CB22" s="579"/>
      <c r="CC22" s="579"/>
      <c r="CD22" s="579"/>
      <c r="CE22" s="579"/>
      <c r="CF22" s="579"/>
      <c r="CG22" s="579"/>
      <c r="CH22" s="579">
        <f>SUM(CH23:CN24)</f>
        <v>6032.1360000000004</v>
      </c>
      <c r="CI22" s="579"/>
      <c r="CJ22" s="579"/>
      <c r="CK22" s="579"/>
      <c r="CL22" s="579"/>
      <c r="CM22" s="579"/>
      <c r="CN22" s="579"/>
      <c r="CO22" s="579">
        <f>SUM(CO23:CU24)</f>
        <v>18096.408000000003</v>
      </c>
      <c r="CP22" s="579"/>
      <c r="CQ22" s="579"/>
      <c r="CR22" s="579"/>
      <c r="CS22" s="579"/>
      <c r="CT22" s="579"/>
      <c r="CU22" s="579"/>
      <c r="CV22" s="191"/>
      <c r="CW22" s="191"/>
      <c r="CX22" s="191"/>
      <c r="CZ22" s="193"/>
      <c r="DA22" s="191"/>
      <c r="DB22" s="193"/>
    </row>
    <row r="23" spans="1:106" s="194" customFormat="1" ht="15.75" x14ac:dyDescent="0.2">
      <c r="A23" s="580"/>
      <c r="B23" s="580"/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1"/>
      <c r="P23" s="581"/>
      <c r="Q23" s="581"/>
      <c r="R23" s="581"/>
      <c r="S23" s="582" t="str">
        <f>'расчет з.пл.'!B21</f>
        <v>Заведующий хозяйством</v>
      </c>
      <c r="T23" s="583"/>
      <c r="U23" s="583"/>
      <c r="V23" s="583"/>
      <c r="W23" s="583"/>
      <c r="X23" s="583"/>
      <c r="Y23" s="583"/>
      <c r="Z23" s="583"/>
      <c r="AA23" s="583"/>
      <c r="AB23" s="583"/>
      <c r="AC23" s="583"/>
      <c r="AD23" s="583"/>
      <c r="AE23" s="583"/>
      <c r="AF23" s="583"/>
      <c r="AG23" s="583"/>
      <c r="AH23" s="584"/>
      <c r="AI23" s="585"/>
      <c r="AJ23" s="585"/>
      <c r="AK23" s="585"/>
      <c r="AL23" s="585"/>
      <c r="AM23" s="585"/>
      <c r="AN23" s="585"/>
      <c r="AO23" s="585"/>
      <c r="AP23" s="585"/>
      <c r="AQ23" s="585"/>
      <c r="AR23" s="586">
        <f>'расчет з.пл.'!E21</f>
        <v>1</v>
      </c>
      <c r="AS23" s="586"/>
      <c r="AT23" s="586"/>
      <c r="AU23" s="586"/>
      <c r="AV23" s="586"/>
      <c r="AW23" s="586"/>
      <c r="AX23" s="586"/>
      <c r="AY23" s="586"/>
      <c r="AZ23" s="586"/>
      <c r="BA23" s="586"/>
      <c r="BB23" s="586"/>
      <c r="BC23" s="569">
        <f>'расчет з.пл.'!G21</f>
        <v>3484</v>
      </c>
      <c r="BD23" s="569"/>
      <c r="BE23" s="569"/>
      <c r="BF23" s="569"/>
      <c r="BG23" s="569"/>
      <c r="BH23" s="569"/>
      <c r="BI23" s="569"/>
      <c r="BJ23" s="569"/>
      <c r="BK23" s="569">
        <f>'расчет з.пл.'!S21</f>
        <v>871</v>
      </c>
      <c r="BL23" s="569"/>
      <c r="BM23" s="569"/>
      <c r="BN23" s="569"/>
      <c r="BO23" s="569"/>
      <c r="BP23" s="569"/>
      <c r="BQ23" s="569"/>
      <c r="BR23" s="569"/>
      <c r="BS23" s="569">
        <f>'расчет з.пл.'!W21</f>
        <v>871</v>
      </c>
      <c r="BT23" s="569"/>
      <c r="BU23" s="569"/>
      <c r="BV23" s="569"/>
      <c r="BW23" s="569"/>
      <c r="BX23" s="569"/>
      <c r="BY23" s="569"/>
      <c r="BZ23" s="569"/>
      <c r="CA23" s="569">
        <f>'расчет з.пл.'!Y21</f>
        <v>3135.6</v>
      </c>
      <c r="CB23" s="569"/>
      <c r="CC23" s="569"/>
      <c r="CD23" s="569"/>
      <c r="CE23" s="569"/>
      <c r="CF23" s="569"/>
      <c r="CG23" s="569"/>
      <c r="CH23" s="569">
        <f>'расчет з.пл.'!Z21</f>
        <v>4180.8</v>
      </c>
      <c r="CI23" s="569"/>
      <c r="CJ23" s="569"/>
      <c r="CK23" s="569"/>
      <c r="CL23" s="569"/>
      <c r="CM23" s="569"/>
      <c r="CN23" s="569"/>
      <c r="CO23" s="569">
        <f>SUM(BC23:CN23)</f>
        <v>12542.400000000001</v>
      </c>
      <c r="CP23" s="569"/>
      <c r="CQ23" s="569"/>
      <c r="CR23" s="569"/>
      <c r="CS23" s="569"/>
      <c r="CT23" s="569"/>
      <c r="CU23" s="569"/>
      <c r="CV23" s="191">
        <f t="shared" ref="CV23:CV24" si="5">AI23*AR23</f>
        <v>0</v>
      </c>
      <c r="CW23" s="191">
        <v>4.3</v>
      </c>
      <c r="CX23" s="193" t="e">
        <f t="shared" ref="CX23:CX24" si="6">CO23/(CV23*CW23)</f>
        <v>#DIV/0!</v>
      </c>
      <c r="CZ23" s="193">
        <f t="shared" si="4"/>
        <v>150508.80000000002</v>
      </c>
      <c r="DA23" s="191">
        <v>247</v>
      </c>
      <c r="DB23" s="193">
        <f t="shared" ref="DB23:DB26" si="7">CZ23/AR23/DA23</f>
        <v>609.34736842105269</v>
      </c>
    </row>
    <row r="24" spans="1:106" s="194" customFormat="1" ht="15.75" x14ac:dyDescent="0.2">
      <c r="A24" s="580"/>
      <c r="B24" s="580"/>
      <c r="C24" s="580"/>
      <c r="D24" s="580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581"/>
      <c r="P24" s="581"/>
      <c r="Q24" s="581"/>
      <c r="R24" s="581"/>
      <c r="S24" s="582" t="str">
        <f>'расчет з.пл.'!B22</f>
        <v>Делопроизводитель</v>
      </c>
      <c r="T24" s="583"/>
      <c r="U24" s="583"/>
      <c r="V24" s="583"/>
      <c r="W24" s="583"/>
      <c r="X24" s="583"/>
      <c r="Y24" s="583"/>
      <c r="Z24" s="583"/>
      <c r="AA24" s="583"/>
      <c r="AB24" s="583"/>
      <c r="AC24" s="583"/>
      <c r="AD24" s="583"/>
      <c r="AE24" s="583"/>
      <c r="AF24" s="583"/>
      <c r="AG24" s="583"/>
      <c r="AH24" s="584"/>
      <c r="AI24" s="585"/>
      <c r="AJ24" s="585"/>
      <c r="AK24" s="585"/>
      <c r="AL24" s="585"/>
      <c r="AM24" s="585"/>
      <c r="AN24" s="585"/>
      <c r="AO24" s="585"/>
      <c r="AP24" s="585"/>
      <c r="AQ24" s="585"/>
      <c r="AR24" s="586">
        <f>'расчет з.пл.'!E22</f>
        <v>0.5</v>
      </c>
      <c r="AS24" s="586"/>
      <c r="AT24" s="586"/>
      <c r="AU24" s="586"/>
      <c r="AV24" s="586"/>
      <c r="AW24" s="586"/>
      <c r="AX24" s="586"/>
      <c r="AY24" s="586"/>
      <c r="AZ24" s="586"/>
      <c r="BA24" s="586"/>
      <c r="BB24" s="586"/>
      <c r="BC24" s="569">
        <f>'расчет з.пл.'!G22</f>
        <v>1428.5</v>
      </c>
      <c r="BD24" s="569"/>
      <c r="BE24" s="569"/>
      <c r="BF24" s="569"/>
      <c r="BG24" s="569"/>
      <c r="BH24" s="569"/>
      <c r="BI24" s="569"/>
      <c r="BJ24" s="569"/>
      <c r="BK24" s="569">
        <f>'расчет з.пл.'!S22</f>
        <v>528.54499999999996</v>
      </c>
      <c r="BL24" s="569"/>
      <c r="BM24" s="569"/>
      <c r="BN24" s="569"/>
      <c r="BO24" s="569"/>
      <c r="BP24" s="569"/>
      <c r="BQ24" s="569"/>
      <c r="BR24" s="569"/>
      <c r="BS24" s="569">
        <f>'расчет з.пл.'!W22</f>
        <v>357.125</v>
      </c>
      <c r="BT24" s="569"/>
      <c r="BU24" s="569"/>
      <c r="BV24" s="569"/>
      <c r="BW24" s="569"/>
      <c r="BX24" s="569"/>
      <c r="BY24" s="569"/>
      <c r="BZ24" s="569"/>
      <c r="CA24" s="569">
        <f>'расчет з.пл.'!Y22</f>
        <v>1388.502</v>
      </c>
      <c r="CB24" s="569"/>
      <c r="CC24" s="569"/>
      <c r="CD24" s="569"/>
      <c r="CE24" s="569"/>
      <c r="CF24" s="569"/>
      <c r="CG24" s="569"/>
      <c r="CH24" s="569">
        <f>'расчет з.пл.'!Z22</f>
        <v>1851.3360000000002</v>
      </c>
      <c r="CI24" s="569"/>
      <c r="CJ24" s="569"/>
      <c r="CK24" s="569"/>
      <c r="CL24" s="569"/>
      <c r="CM24" s="569"/>
      <c r="CN24" s="569"/>
      <c r="CO24" s="569">
        <f>SUM(BC24:CN24)</f>
        <v>5554.0079999999998</v>
      </c>
      <c r="CP24" s="569"/>
      <c r="CQ24" s="569"/>
      <c r="CR24" s="569"/>
      <c r="CS24" s="569"/>
      <c r="CT24" s="569"/>
      <c r="CU24" s="569"/>
      <c r="CV24" s="191">
        <f t="shared" si="5"/>
        <v>0</v>
      </c>
      <c r="CW24" s="191">
        <v>4.3</v>
      </c>
      <c r="CX24" s="193" t="e">
        <f t="shared" si="6"/>
        <v>#DIV/0!</v>
      </c>
      <c r="CZ24" s="193">
        <f t="shared" si="4"/>
        <v>66648.09599999999</v>
      </c>
      <c r="DA24" s="191">
        <v>247</v>
      </c>
      <c r="DB24" s="193">
        <f t="shared" si="7"/>
        <v>539.66069635627525</v>
      </c>
    </row>
    <row r="25" spans="1:106" s="192" customFormat="1" ht="15.75" customHeight="1" x14ac:dyDescent="0.2">
      <c r="A25" s="570"/>
      <c r="B25" s="570"/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1"/>
      <c r="P25" s="571"/>
      <c r="Q25" s="571"/>
      <c r="R25" s="571"/>
      <c r="S25" s="572" t="str">
        <f>'расчет з.пл.'!A23</f>
        <v>3. Учебно-вспомогательный персонал</v>
      </c>
      <c r="T25" s="573"/>
      <c r="U25" s="573"/>
      <c r="V25" s="573"/>
      <c r="W25" s="573"/>
      <c r="X25" s="573"/>
      <c r="Y25" s="573"/>
      <c r="Z25" s="573"/>
      <c r="AA25" s="573"/>
      <c r="AB25" s="573"/>
      <c r="AC25" s="573"/>
      <c r="AD25" s="573"/>
      <c r="AE25" s="573"/>
      <c r="AF25" s="573"/>
      <c r="AG25" s="573"/>
      <c r="AH25" s="573"/>
      <c r="AI25" s="573"/>
      <c r="AJ25" s="573"/>
      <c r="AK25" s="573"/>
      <c r="AL25" s="573"/>
      <c r="AM25" s="573"/>
      <c r="AN25" s="573"/>
      <c r="AO25" s="573"/>
      <c r="AP25" s="573"/>
      <c r="AQ25" s="574"/>
      <c r="AR25" s="575">
        <f>SUM(AR26:BB26)</f>
        <v>8</v>
      </c>
      <c r="AS25" s="575"/>
      <c r="AT25" s="575"/>
      <c r="AU25" s="575"/>
      <c r="AV25" s="575"/>
      <c r="AW25" s="575"/>
      <c r="AX25" s="575"/>
      <c r="AY25" s="575"/>
      <c r="AZ25" s="575"/>
      <c r="BA25" s="575"/>
      <c r="BB25" s="575"/>
      <c r="BC25" s="576">
        <f>SUM(BC26:BJ26)</f>
        <v>25808</v>
      </c>
      <c r="BD25" s="577"/>
      <c r="BE25" s="577"/>
      <c r="BF25" s="577"/>
      <c r="BG25" s="577"/>
      <c r="BH25" s="577"/>
      <c r="BI25" s="577"/>
      <c r="BJ25" s="578"/>
      <c r="BK25" s="576">
        <f>SUM(BK26:BR26)</f>
        <v>12645.919999999998</v>
      </c>
      <c r="BL25" s="577"/>
      <c r="BM25" s="577"/>
      <c r="BN25" s="577"/>
      <c r="BO25" s="577"/>
      <c r="BP25" s="577"/>
      <c r="BQ25" s="577"/>
      <c r="BR25" s="578"/>
      <c r="BS25" s="576">
        <f>SUM(BS26:BZ26)</f>
        <v>6452</v>
      </c>
      <c r="BT25" s="577"/>
      <c r="BU25" s="577"/>
      <c r="BV25" s="577"/>
      <c r="BW25" s="577"/>
      <c r="BX25" s="577"/>
      <c r="BY25" s="577"/>
      <c r="BZ25" s="578"/>
      <c r="CA25" s="579">
        <f>SUM(CA26:CG26)</f>
        <v>26943.552</v>
      </c>
      <c r="CB25" s="579"/>
      <c r="CC25" s="579"/>
      <c r="CD25" s="579"/>
      <c r="CE25" s="579"/>
      <c r="CF25" s="579"/>
      <c r="CG25" s="579"/>
      <c r="CH25" s="579">
        <f>SUM(CH26:CN26)</f>
        <v>35924.736000000004</v>
      </c>
      <c r="CI25" s="579"/>
      <c r="CJ25" s="579"/>
      <c r="CK25" s="579"/>
      <c r="CL25" s="579"/>
      <c r="CM25" s="579"/>
      <c r="CN25" s="579"/>
      <c r="CO25" s="579">
        <f>SUM(CO26:CU26)</f>
        <v>107774.208</v>
      </c>
      <c r="CP25" s="579"/>
      <c r="CQ25" s="579"/>
      <c r="CR25" s="579"/>
      <c r="CS25" s="579"/>
      <c r="CT25" s="579"/>
      <c r="CU25" s="579"/>
      <c r="CV25" s="191"/>
      <c r="CW25" s="191"/>
      <c r="CX25" s="191"/>
      <c r="CZ25" s="193"/>
      <c r="DA25" s="191"/>
      <c r="DB25" s="193"/>
    </row>
    <row r="26" spans="1:106" s="194" customFormat="1" ht="15.75" x14ac:dyDescent="0.2">
      <c r="A26" s="580"/>
      <c r="B26" s="580"/>
      <c r="C26" s="580"/>
      <c r="D26" s="580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1"/>
      <c r="P26" s="581"/>
      <c r="Q26" s="581"/>
      <c r="R26" s="581"/>
      <c r="S26" s="582" t="str">
        <f>'расчет з.пл.'!B25</f>
        <v>Младший воспитатель</v>
      </c>
      <c r="T26" s="583"/>
      <c r="U26" s="583"/>
      <c r="V26" s="583"/>
      <c r="W26" s="583"/>
      <c r="X26" s="583"/>
      <c r="Y26" s="583"/>
      <c r="Z26" s="583"/>
      <c r="AA26" s="583"/>
      <c r="AB26" s="583"/>
      <c r="AC26" s="583"/>
      <c r="AD26" s="583"/>
      <c r="AE26" s="583"/>
      <c r="AF26" s="583"/>
      <c r="AG26" s="583"/>
      <c r="AH26" s="584"/>
      <c r="AI26" s="585"/>
      <c r="AJ26" s="585"/>
      <c r="AK26" s="585"/>
      <c r="AL26" s="585"/>
      <c r="AM26" s="585"/>
      <c r="AN26" s="585"/>
      <c r="AO26" s="585"/>
      <c r="AP26" s="585"/>
      <c r="AQ26" s="585"/>
      <c r="AR26" s="586">
        <f>'расчет з.пл.'!E23</f>
        <v>8</v>
      </c>
      <c r="AS26" s="586"/>
      <c r="AT26" s="586"/>
      <c r="AU26" s="586"/>
      <c r="AV26" s="586"/>
      <c r="AW26" s="586"/>
      <c r="AX26" s="586"/>
      <c r="AY26" s="586"/>
      <c r="AZ26" s="586"/>
      <c r="BA26" s="586"/>
      <c r="BB26" s="586"/>
      <c r="BC26" s="569">
        <f>'расчет з.пл.'!G23</f>
        <v>25808</v>
      </c>
      <c r="BD26" s="569"/>
      <c r="BE26" s="569"/>
      <c r="BF26" s="569"/>
      <c r="BG26" s="569"/>
      <c r="BH26" s="569"/>
      <c r="BI26" s="569"/>
      <c r="BJ26" s="569"/>
      <c r="BK26" s="569">
        <f>'расчет з.пл.'!S23</f>
        <v>12645.919999999998</v>
      </c>
      <c r="BL26" s="569"/>
      <c r="BM26" s="569"/>
      <c r="BN26" s="569"/>
      <c r="BO26" s="569"/>
      <c r="BP26" s="569"/>
      <c r="BQ26" s="569"/>
      <c r="BR26" s="569"/>
      <c r="BS26" s="569">
        <f>'расчет з.пл.'!W23</f>
        <v>6452</v>
      </c>
      <c r="BT26" s="569"/>
      <c r="BU26" s="569"/>
      <c r="BV26" s="569"/>
      <c r="BW26" s="569"/>
      <c r="BX26" s="569"/>
      <c r="BY26" s="569"/>
      <c r="BZ26" s="569"/>
      <c r="CA26" s="569">
        <f>'расчет з.пл.'!Y23</f>
        <v>26943.552</v>
      </c>
      <c r="CB26" s="569"/>
      <c r="CC26" s="569"/>
      <c r="CD26" s="569"/>
      <c r="CE26" s="569"/>
      <c r="CF26" s="569"/>
      <c r="CG26" s="569"/>
      <c r="CH26" s="569">
        <f>'расчет з.пл.'!Z23</f>
        <v>35924.736000000004</v>
      </c>
      <c r="CI26" s="569"/>
      <c r="CJ26" s="569"/>
      <c r="CK26" s="569"/>
      <c r="CL26" s="569"/>
      <c r="CM26" s="569"/>
      <c r="CN26" s="569"/>
      <c r="CO26" s="569">
        <f>SUM(BC26:CN26)</f>
        <v>107774.208</v>
      </c>
      <c r="CP26" s="569"/>
      <c r="CQ26" s="569"/>
      <c r="CR26" s="569"/>
      <c r="CS26" s="569"/>
      <c r="CT26" s="569"/>
      <c r="CU26" s="569"/>
      <c r="CV26" s="191">
        <f t="shared" ref="CV26" si="8">AI26*AR26</f>
        <v>0</v>
      </c>
      <c r="CW26" s="191">
        <v>4.3</v>
      </c>
      <c r="CX26" s="193" t="e">
        <f t="shared" ref="CX26" si="9">CO26/(CV26*CW26)</f>
        <v>#DIV/0!</v>
      </c>
      <c r="CZ26" s="193">
        <f t="shared" si="4"/>
        <v>1293290.496</v>
      </c>
      <c r="DA26" s="191">
        <v>247</v>
      </c>
      <c r="DB26" s="193">
        <f t="shared" si="7"/>
        <v>654.49923886639681</v>
      </c>
    </row>
    <row r="27" spans="1:106" s="192" customFormat="1" ht="15.75" x14ac:dyDescent="0.2">
      <c r="A27" s="639" t="s">
        <v>212</v>
      </c>
      <c r="B27" s="639"/>
      <c r="C27" s="639"/>
      <c r="D27" s="639"/>
      <c r="E27" s="639"/>
      <c r="F27" s="639"/>
      <c r="G27" s="639"/>
      <c r="H27" s="639"/>
      <c r="I27" s="639"/>
      <c r="J27" s="639"/>
      <c r="K27" s="639"/>
      <c r="L27" s="639"/>
      <c r="M27" s="639"/>
      <c r="N27" s="639"/>
      <c r="O27" s="639"/>
      <c r="P27" s="639"/>
      <c r="Q27" s="639"/>
      <c r="R27" s="639"/>
      <c r="S27" s="639"/>
      <c r="T27" s="639"/>
      <c r="U27" s="639"/>
      <c r="V27" s="639"/>
      <c r="W27" s="639"/>
      <c r="X27" s="639"/>
      <c r="Y27" s="639"/>
      <c r="Z27" s="639"/>
      <c r="AA27" s="639"/>
      <c r="AB27" s="639"/>
      <c r="AC27" s="639"/>
      <c r="AD27" s="639"/>
      <c r="AE27" s="639"/>
      <c r="AF27" s="639"/>
      <c r="AG27" s="639"/>
      <c r="AH27" s="640"/>
      <c r="AI27" s="641"/>
      <c r="AJ27" s="642"/>
      <c r="AK27" s="642"/>
      <c r="AL27" s="642"/>
      <c r="AM27" s="642"/>
      <c r="AN27" s="642"/>
      <c r="AO27" s="642"/>
      <c r="AP27" s="642"/>
      <c r="AQ27" s="643"/>
      <c r="AR27" s="575">
        <f>AR19+AR22+AR25</f>
        <v>11</v>
      </c>
      <c r="AS27" s="575"/>
      <c r="AT27" s="575"/>
      <c r="AU27" s="575"/>
      <c r="AV27" s="575"/>
      <c r="AW27" s="575"/>
      <c r="AX27" s="575"/>
      <c r="AY27" s="575"/>
      <c r="AZ27" s="575"/>
      <c r="BA27" s="575"/>
      <c r="BB27" s="575"/>
      <c r="BC27" s="579">
        <f>BC19+BC22+BC25</f>
        <v>46738.25</v>
      </c>
      <c r="BD27" s="579"/>
      <c r="BE27" s="579"/>
      <c r="BF27" s="579"/>
      <c r="BG27" s="579"/>
      <c r="BH27" s="579"/>
      <c r="BI27" s="579"/>
      <c r="BJ27" s="579"/>
      <c r="BK27" s="579">
        <f>BK19+BK22+BK25</f>
        <v>18672.814999999999</v>
      </c>
      <c r="BL27" s="579"/>
      <c r="BM27" s="579"/>
      <c r="BN27" s="579"/>
      <c r="BO27" s="579"/>
      <c r="BP27" s="579"/>
      <c r="BQ27" s="579"/>
      <c r="BR27" s="579"/>
      <c r="BS27" s="579">
        <f>BS19+BS22+BS25</f>
        <v>9311.5625</v>
      </c>
      <c r="BT27" s="579"/>
      <c r="BU27" s="579"/>
      <c r="BV27" s="579"/>
      <c r="BW27" s="579"/>
      <c r="BX27" s="579"/>
      <c r="BY27" s="579"/>
      <c r="BZ27" s="579"/>
      <c r="CA27" s="579">
        <f>CA19+CA22+CA25</f>
        <v>44833.576499999996</v>
      </c>
      <c r="CB27" s="579"/>
      <c r="CC27" s="579"/>
      <c r="CD27" s="579"/>
      <c r="CE27" s="579"/>
      <c r="CF27" s="579"/>
      <c r="CG27" s="579"/>
      <c r="CH27" s="579">
        <f>CH19+CH22+CH25</f>
        <v>59778.102000000006</v>
      </c>
      <c r="CI27" s="579"/>
      <c r="CJ27" s="579"/>
      <c r="CK27" s="579"/>
      <c r="CL27" s="579"/>
      <c r="CM27" s="579"/>
      <c r="CN27" s="579"/>
      <c r="CO27" s="579">
        <f>CO19+CO22+CO25</f>
        <v>179334.30599999998</v>
      </c>
      <c r="CP27" s="579"/>
      <c r="CQ27" s="579"/>
      <c r="CR27" s="579"/>
      <c r="CS27" s="579"/>
      <c r="CT27" s="579"/>
      <c r="CU27" s="579"/>
      <c r="CV27" s="195"/>
    </row>
    <row r="28" spans="1:106" s="196" customFormat="1" ht="15.75" x14ac:dyDescent="0.25">
      <c r="AI28" s="644"/>
      <c r="AJ28" s="645"/>
      <c r="AK28" s="645"/>
      <c r="AL28" s="645"/>
      <c r="AM28" s="645"/>
      <c r="AN28" s="645"/>
      <c r="AO28" s="645"/>
      <c r="AP28" s="645"/>
      <c r="AQ28" s="646"/>
      <c r="AR28" s="647">
        <f>'расчет з.пл.'!E26</f>
        <v>11</v>
      </c>
      <c r="AS28" s="647"/>
      <c r="AT28" s="647"/>
      <c r="AU28" s="647"/>
      <c r="AV28" s="647"/>
      <c r="AW28" s="647"/>
      <c r="AX28" s="647"/>
      <c r="AY28" s="647"/>
      <c r="AZ28" s="647"/>
      <c r="BA28" s="647"/>
      <c r="BB28" s="647"/>
      <c r="BC28" s="638">
        <f>'расчет з.пл.'!G26</f>
        <v>46738.25</v>
      </c>
      <c r="BD28" s="638"/>
      <c r="BE28" s="638"/>
      <c r="BF28" s="638"/>
      <c r="BG28" s="638"/>
      <c r="BH28" s="638"/>
      <c r="BI28" s="638"/>
      <c r="BJ28" s="638"/>
      <c r="BK28" s="638">
        <f>'расчет з.пл.'!S26</f>
        <v>18672.814999999999</v>
      </c>
      <c r="BL28" s="638"/>
      <c r="BM28" s="638"/>
      <c r="BN28" s="638"/>
      <c r="BO28" s="638"/>
      <c r="BP28" s="638"/>
      <c r="BQ28" s="638"/>
      <c r="BR28" s="638"/>
      <c r="BS28" s="638">
        <f>'расчет з.пл.'!W26</f>
        <v>9311.5625</v>
      </c>
      <c r="BT28" s="638"/>
      <c r="BU28" s="638"/>
      <c r="BV28" s="638"/>
      <c r="BW28" s="638"/>
      <c r="BX28" s="638"/>
      <c r="BY28" s="638"/>
      <c r="BZ28" s="638"/>
      <c r="CA28" s="638">
        <f>'расчет з.пл.'!Y26</f>
        <v>44833.576499999996</v>
      </c>
      <c r="CB28" s="638"/>
      <c r="CC28" s="638"/>
      <c r="CD28" s="638"/>
      <c r="CE28" s="638"/>
      <c r="CF28" s="638"/>
      <c r="CG28" s="638"/>
      <c r="CH28" s="638">
        <f>'расчет з.пл.'!Z26</f>
        <v>59778.102000000006</v>
      </c>
      <c r="CI28" s="638"/>
      <c r="CJ28" s="638"/>
      <c r="CK28" s="638"/>
      <c r="CL28" s="638"/>
      <c r="CM28" s="638"/>
      <c r="CN28" s="638"/>
      <c r="CO28" s="648">
        <f>SUM(BC28:CN28)</f>
        <v>179334.30600000001</v>
      </c>
      <c r="CP28" s="648"/>
      <c r="CQ28" s="648"/>
      <c r="CR28" s="648"/>
      <c r="CS28" s="648"/>
      <c r="CT28" s="648"/>
      <c r="CU28" s="648"/>
      <c r="CV28" s="197"/>
    </row>
    <row r="29" spans="1:106" s="196" customFormat="1" ht="9" customHeight="1" x14ac:dyDescent="0.25">
      <c r="A29" s="198"/>
      <c r="B29" s="198"/>
      <c r="C29" s="198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200"/>
      <c r="AF29" s="200"/>
      <c r="AG29" s="200"/>
      <c r="AH29" s="198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</row>
    <row r="30" spans="1:106" s="196" customFormat="1" ht="15.75" x14ac:dyDescent="0.25">
      <c r="A30" s="198"/>
      <c r="B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4" t="s">
        <v>259</v>
      </c>
      <c r="AS30" s="202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168" t="s">
        <v>265</v>
      </c>
      <c r="BQ30" s="169"/>
      <c r="BR30" s="205"/>
      <c r="BS30" s="205"/>
      <c r="BT30" s="205"/>
      <c r="BU30" s="205"/>
      <c r="BV30" s="205"/>
      <c r="BW30" s="205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</row>
    <row r="31" spans="1:106" s="196" customFormat="1" ht="12" customHeight="1" x14ac:dyDescent="0.25"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BP31" s="202"/>
      <c r="CK31" s="169"/>
      <c r="CL31" s="169"/>
      <c r="CM31" s="169"/>
      <c r="CN31" s="169"/>
      <c r="CP31" s="169"/>
      <c r="CQ31" s="169"/>
      <c r="CR31" s="169"/>
      <c r="CS31" s="169"/>
      <c r="CT31" s="169"/>
      <c r="CU31" s="169"/>
      <c r="CV31" s="169"/>
      <c r="CW31" s="169"/>
      <c r="CX31" s="169"/>
    </row>
    <row r="32" spans="1:106" s="196" customFormat="1" ht="15.75" x14ac:dyDescent="0.25"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4" t="s">
        <v>142</v>
      </c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1" t="s">
        <v>174</v>
      </c>
      <c r="BQ32" s="203"/>
      <c r="BR32" s="203"/>
      <c r="BS32" s="203"/>
      <c r="BT32" s="203"/>
      <c r="BU32" s="203"/>
      <c r="BV32" s="203"/>
      <c r="BW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</row>
    <row r="33" spans="34:88" s="196" customFormat="1" ht="15.75" x14ac:dyDescent="0.25"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</row>
    <row r="34" spans="34:88" s="196" customFormat="1" ht="15.75" x14ac:dyDescent="0.25"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</row>
  </sheetData>
  <mergeCells count="155">
    <mergeCell ref="CH28:CN28"/>
    <mergeCell ref="A27:AH27"/>
    <mergeCell ref="AI27:AQ27"/>
    <mergeCell ref="AR27:BB27"/>
    <mergeCell ref="BC27:BJ27"/>
    <mergeCell ref="BK27:BR27"/>
    <mergeCell ref="CZ15:DB15"/>
    <mergeCell ref="CZ16:DB16"/>
    <mergeCell ref="AI28:AQ28"/>
    <mergeCell ref="AR28:BB28"/>
    <mergeCell ref="BC28:BJ28"/>
    <mergeCell ref="BK28:BR28"/>
    <mergeCell ref="BS28:BZ28"/>
    <mergeCell ref="BS27:BZ27"/>
    <mergeCell ref="CO28:CU28"/>
    <mergeCell ref="CA27:CG27"/>
    <mergeCell ref="CH27:CN27"/>
    <mergeCell ref="CO27:CU27"/>
    <mergeCell ref="CA28:CG28"/>
    <mergeCell ref="A18:N18"/>
    <mergeCell ref="O18:R18"/>
    <mergeCell ref="S18:AH18"/>
    <mergeCell ref="AI18:AQ18"/>
    <mergeCell ref="AR18:BB18"/>
    <mergeCell ref="BC18:BJ18"/>
    <mergeCell ref="BK18:BR18"/>
    <mergeCell ref="BS18:BZ18"/>
    <mergeCell ref="CA18:CG18"/>
    <mergeCell ref="CO22:CU22"/>
    <mergeCell ref="BK20:BR20"/>
    <mergeCell ref="BS20:BZ20"/>
    <mergeCell ref="CA20:CG20"/>
    <mergeCell ref="CO23:CU23"/>
    <mergeCell ref="BC23:BJ23"/>
    <mergeCell ref="CO18:CU18"/>
    <mergeCell ref="CH18:CN18"/>
    <mergeCell ref="CO25:CU25"/>
    <mergeCell ref="CH26:CN26"/>
    <mergeCell ref="CO26:CU26"/>
    <mergeCell ref="BK19:BR19"/>
    <mergeCell ref="BS19:BZ19"/>
    <mergeCell ref="CA19:CG19"/>
    <mergeCell ref="CH19:CN19"/>
    <mergeCell ref="BK23:BR23"/>
    <mergeCell ref="BS23:BZ23"/>
    <mergeCell ref="CA23:CG23"/>
    <mergeCell ref="CH23:CN23"/>
    <mergeCell ref="CH25:CN25"/>
    <mergeCell ref="CO19:CU19"/>
    <mergeCell ref="CH21:CN21"/>
    <mergeCell ref="CO21:CU21"/>
    <mergeCell ref="CH20:CN20"/>
    <mergeCell ref="CO20:CU20"/>
    <mergeCell ref="CH24:CN24"/>
    <mergeCell ref="CO24:CU24"/>
    <mergeCell ref="CH22:CN22"/>
    <mergeCell ref="A16:N16"/>
    <mergeCell ref="O16:R16"/>
    <mergeCell ref="BK16:BR17"/>
    <mergeCell ref="BS16:BZ17"/>
    <mergeCell ref="CA16:CG17"/>
    <mergeCell ref="CH16:CN17"/>
    <mergeCell ref="CV16:CX16"/>
    <mergeCell ref="A17:N17"/>
    <mergeCell ref="A15:R15"/>
    <mergeCell ref="S15:AH17"/>
    <mergeCell ref="AI15:AQ17"/>
    <mergeCell ref="AR15:BB17"/>
    <mergeCell ref="BC15:BJ17"/>
    <mergeCell ref="BK15:CN15"/>
    <mergeCell ref="O17:R17"/>
    <mergeCell ref="CO15:CU17"/>
    <mergeCell ref="CV15:CX15"/>
    <mergeCell ref="CC12:CD12"/>
    <mergeCell ref="CF12:CK12"/>
    <mergeCell ref="CN12:CO12"/>
    <mergeCell ref="CS12:CU12"/>
    <mergeCell ref="O13:V13"/>
    <mergeCell ref="Y13:AA13"/>
    <mergeCell ref="AC13:AJ13"/>
    <mergeCell ref="AM13:AO13"/>
    <mergeCell ref="BX13:CP13"/>
    <mergeCell ref="A7:BV7"/>
    <mergeCell ref="CF7:CU7"/>
    <mergeCell ref="A8:BV8"/>
    <mergeCell ref="L10:AH11"/>
    <mergeCell ref="AJ10:AW10"/>
    <mergeCell ref="AX10:BK10"/>
    <mergeCell ref="AJ11:AW11"/>
    <mergeCell ref="AX11:BK11"/>
    <mergeCell ref="C2:T2"/>
    <mergeCell ref="T5:AJ5"/>
    <mergeCell ref="CF5:CU5"/>
    <mergeCell ref="C6:Q6"/>
    <mergeCell ref="T6:AJ6"/>
    <mergeCell ref="CF6:CU6"/>
    <mergeCell ref="A20:N20"/>
    <mergeCell ref="O20:R20"/>
    <mergeCell ref="S20:AH20"/>
    <mergeCell ref="AI20:AQ20"/>
    <mergeCell ref="A19:N19"/>
    <mergeCell ref="O19:R19"/>
    <mergeCell ref="S19:AQ19"/>
    <mergeCell ref="AR19:BB19"/>
    <mergeCell ref="BC19:BJ19"/>
    <mergeCell ref="AR20:BB20"/>
    <mergeCell ref="BC20:BJ20"/>
    <mergeCell ref="A21:N21"/>
    <mergeCell ref="O21:R21"/>
    <mergeCell ref="S21:AH21"/>
    <mergeCell ref="AI21:AQ21"/>
    <mergeCell ref="AR21:BB21"/>
    <mergeCell ref="BC21:BJ21"/>
    <mergeCell ref="BK21:BR21"/>
    <mergeCell ref="BS21:BZ21"/>
    <mergeCell ref="CA21:CG21"/>
    <mergeCell ref="A22:N22"/>
    <mergeCell ref="O22:R22"/>
    <mergeCell ref="S22:AQ22"/>
    <mergeCell ref="AR22:BB22"/>
    <mergeCell ref="BC22:BJ22"/>
    <mergeCell ref="BK22:BR22"/>
    <mergeCell ref="BS22:BZ22"/>
    <mergeCell ref="CA22:CG22"/>
    <mergeCell ref="A23:N23"/>
    <mergeCell ref="O23:R23"/>
    <mergeCell ref="S23:AH23"/>
    <mergeCell ref="AI23:AQ23"/>
    <mergeCell ref="AR23:BB23"/>
    <mergeCell ref="A24:N24"/>
    <mergeCell ref="O24:R24"/>
    <mergeCell ref="S24:AH24"/>
    <mergeCell ref="AI24:AQ24"/>
    <mergeCell ref="AR24:BB24"/>
    <mergeCell ref="BC24:BJ24"/>
    <mergeCell ref="BK24:BR24"/>
    <mergeCell ref="BS24:BZ24"/>
    <mergeCell ref="CA24:CG24"/>
    <mergeCell ref="BC26:BJ26"/>
    <mergeCell ref="BK26:BR26"/>
    <mergeCell ref="BS26:BZ26"/>
    <mergeCell ref="CA26:CG26"/>
    <mergeCell ref="A25:N25"/>
    <mergeCell ref="O25:R25"/>
    <mergeCell ref="S25:AQ25"/>
    <mergeCell ref="AR25:BB25"/>
    <mergeCell ref="BC25:BJ25"/>
    <mergeCell ref="BK25:BR25"/>
    <mergeCell ref="BS25:BZ25"/>
    <mergeCell ref="CA25:CG25"/>
    <mergeCell ref="A26:N26"/>
    <mergeCell ref="O26:R26"/>
    <mergeCell ref="S26:AH26"/>
    <mergeCell ref="AI26:AQ26"/>
    <mergeCell ref="AR26:BB2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Титульн.</vt:lpstr>
      <vt:lpstr>Титул2</vt:lpstr>
      <vt:lpstr>анализ нов</vt:lpstr>
      <vt:lpstr>СМЕТА</vt:lpstr>
      <vt:lpstr>штатное</vt:lpstr>
      <vt:lpstr> анализ шт</vt:lpstr>
      <vt:lpstr>расчет з.пл.</vt:lpstr>
      <vt:lpstr>Штатно-окладное субв</vt:lpstr>
      <vt:lpstr>' анализ шт'!Область_печати</vt:lpstr>
      <vt:lpstr>'анализ нов'!Область_печати</vt:lpstr>
      <vt:lpstr>'расчет з.пл.'!Область_печати</vt:lpstr>
      <vt:lpstr>СМЕТА!Область_печати</vt:lpstr>
      <vt:lpstr>Титульн.!Область_печати</vt:lpstr>
      <vt:lpstr>'Штатно-окладное субв'!Область_печати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Азанов В.В.</cp:lastModifiedBy>
  <cp:lastPrinted>2016-02-03T09:18:12Z</cp:lastPrinted>
  <dcterms:created xsi:type="dcterms:W3CDTF">1996-10-08T23:32:33Z</dcterms:created>
  <dcterms:modified xsi:type="dcterms:W3CDTF">2017-01-23T08:57:26Z</dcterms:modified>
</cp:coreProperties>
</file>