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6405" windowWidth="14310" windowHeight="6435" tabRatio="911" activeTab="9"/>
  </bookViews>
  <sheets>
    <sheet name="Титульн." sheetId="62" r:id="rId1"/>
    <sheet name="Титул2" sheetId="63" r:id="rId2"/>
    <sheet name="анализ нов" sheetId="69" r:id="rId3"/>
    <sheet name="СМЕТА" sheetId="17" r:id="rId4"/>
    <sheet name="штатное" sheetId="54" r:id="rId5"/>
    <sheet name=" анализ шт" sheetId="35" r:id="rId6"/>
    <sheet name="Расчет ФОТ табл.1 субв сад" sheetId="73" r:id="rId7"/>
    <sheet name="Расчет окл с коэф т.2 субв сад" sheetId="74" r:id="rId8"/>
    <sheet name="Замещение субв." sheetId="75" r:id="rId9"/>
    <sheet name="Штатно-окладное субв" sheetId="76" r:id="rId10"/>
    <sheet name="Список детей" sheetId="70" r:id="rId11"/>
  </sheets>
  <externalReferences>
    <externalReference r:id="rId12"/>
    <externalReference r:id="rId13"/>
  </externalReferences>
  <definedNames>
    <definedName name="MyRange" localSheetId="2">#REF!</definedName>
    <definedName name="MyRange">#REF!</definedName>
    <definedName name="Мат_без_НДС" localSheetId="2">#REF!</definedName>
    <definedName name="Мат_без_НДС">#REF!</definedName>
    <definedName name="_xlnm.Print_Area" localSheetId="5">' анализ шт'!$A$1:$D$21</definedName>
    <definedName name="_xlnm.Print_Area" localSheetId="2">'анализ нов'!$A$1:$M$27</definedName>
    <definedName name="_xlnm.Print_Area" localSheetId="8">'Замещение субв.'!$A$1:$AX$16</definedName>
    <definedName name="_xlnm.Print_Area" localSheetId="7">'Расчет окл с коэф т.2 субв сад'!$A$1:$T$31</definedName>
    <definedName name="_xlnm.Print_Area" localSheetId="6">'Расчет ФОТ табл.1 субв сад'!$A$1:$AX$43</definedName>
    <definedName name="_xlnm.Print_Area" localSheetId="3">СМЕТА!$A$1:$G$66</definedName>
    <definedName name="_xlnm.Print_Area" localSheetId="0">Титульн.!$A$1:$P$29</definedName>
    <definedName name="_xlnm.Print_Area" localSheetId="9">'Штатно-окладное субв'!$A$1:$CU$30</definedName>
  </definedNames>
  <calcPr calcId="145621"/>
</workbook>
</file>

<file path=xl/calcChain.xml><?xml version="1.0" encoding="utf-8"?>
<calcChain xmlns="http://schemas.openxmlformats.org/spreadsheetml/2006/main">
  <c r="AK27" i="73" l="1"/>
  <c r="AC27" i="73"/>
  <c r="W27" i="73"/>
  <c r="U27" i="73"/>
  <c r="N27" i="73"/>
  <c r="L27" i="73"/>
  <c r="K27" i="73"/>
  <c r="J27" i="73"/>
  <c r="AI27" i="73" s="1"/>
  <c r="W26" i="73"/>
  <c r="U26" i="73"/>
  <c r="L26" i="73"/>
  <c r="K26" i="73"/>
  <c r="J26" i="73"/>
  <c r="AE26" i="73" s="1"/>
  <c r="AI25" i="73"/>
  <c r="AG25" i="73"/>
  <c r="AA25" i="73"/>
  <c r="Y25" i="73"/>
  <c r="W25" i="73"/>
  <c r="U25" i="73"/>
  <c r="R25" i="73"/>
  <c r="L25" i="73"/>
  <c r="K25" i="73"/>
  <c r="J25" i="73"/>
  <c r="AE25" i="73" s="1"/>
  <c r="AK24" i="73"/>
  <c r="AI24" i="73"/>
  <c r="AG24" i="73"/>
  <c r="AC24" i="73"/>
  <c r="AA24" i="73"/>
  <c r="Y24" i="73"/>
  <c r="W24" i="73"/>
  <c r="U24" i="73"/>
  <c r="R24" i="73"/>
  <c r="N24" i="73"/>
  <c r="L24" i="73"/>
  <c r="K24" i="73"/>
  <c r="J24" i="73"/>
  <c r="AE24" i="73" s="1"/>
  <c r="AK23" i="73"/>
  <c r="AC23" i="73"/>
  <c r="W23" i="73"/>
  <c r="U23" i="73"/>
  <c r="N23" i="73"/>
  <c r="L23" i="73"/>
  <c r="K23" i="73"/>
  <c r="J23" i="73"/>
  <c r="AI23" i="73" s="1"/>
  <c r="W22" i="73"/>
  <c r="U22" i="73"/>
  <c r="L22" i="73"/>
  <c r="K22" i="73"/>
  <c r="J22" i="73"/>
  <c r="AI21" i="73"/>
  <c r="AG21" i="73"/>
  <c r="AA21" i="73"/>
  <c r="Y21" i="73"/>
  <c r="W21" i="73"/>
  <c r="U21" i="73"/>
  <c r="R21" i="73"/>
  <c r="L21" i="73"/>
  <c r="K21" i="73"/>
  <c r="J21" i="73"/>
  <c r="AE21" i="73" s="1"/>
  <c r="AK20" i="73"/>
  <c r="AI20" i="73"/>
  <c r="AG20" i="73"/>
  <c r="AC20" i="73"/>
  <c r="AA20" i="73"/>
  <c r="Y20" i="73"/>
  <c r="W20" i="73"/>
  <c r="U20" i="73"/>
  <c r="R20" i="73"/>
  <c r="N20" i="73"/>
  <c r="L20" i="73"/>
  <c r="K20" i="73"/>
  <c r="J20" i="73"/>
  <c r="AE20" i="73" s="1"/>
  <c r="AK19" i="73"/>
  <c r="AC19" i="73"/>
  <c r="W19" i="73"/>
  <c r="U19" i="73"/>
  <c r="N19" i="73"/>
  <c r="L19" i="73"/>
  <c r="K19" i="73"/>
  <c r="J19" i="73"/>
  <c r="AI19" i="73" s="1"/>
  <c r="W18" i="73"/>
  <c r="U18" i="73"/>
  <c r="L18" i="73"/>
  <c r="K18" i="73"/>
  <c r="J18" i="73"/>
  <c r="AI17" i="73"/>
  <c r="AG17" i="73"/>
  <c r="AA17" i="73"/>
  <c r="Y17" i="73"/>
  <c r="W17" i="73"/>
  <c r="U17" i="73"/>
  <c r="R17" i="73"/>
  <c r="L17" i="73"/>
  <c r="K17" i="73"/>
  <c r="J17" i="73"/>
  <c r="AE17" i="73" s="1"/>
  <c r="AK16" i="73"/>
  <c r="AI16" i="73"/>
  <c r="AC16" i="73"/>
  <c r="AA16" i="73"/>
  <c r="W16" i="73"/>
  <c r="U16" i="73"/>
  <c r="N16" i="73"/>
  <c r="L16" i="73"/>
  <c r="K16" i="73"/>
  <c r="J16" i="73"/>
  <c r="AG16" i="73" s="1"/>
  <c r="AK18" i="73" l="1"/>
  <c r="AC18" i="73"/>
  <c r="N18" i="73"/>
  <c r="AG18" i="73"/>
  <c r="R18" i="73"/>
  <c r="AI18" i="73"/>
  <c r="AA18" i="73"/>
  <c r="Y18" i="73"/>
  <c r="AL18" i="73" s="1"/>
  <c r="AK22" i="73"/>
  <c r="AC22" i="73"/>
  <c r="AL22" i="73" s="1"/>
  <c r="N22" i="73"/>
  <c r="AG22" i="73"/>
  <c r="R22" i="73"/>
  <c r="AI22" i="73"/>
  <c r="AA22" i="73"/>
  <c r="Y22" i="73"/>
  <c r="AE22" i="73"/>
  <c r="AL24" i="73"/>
  <c r="AK26" i="73"/>
  <c r="AC26" i="73"/>
  <c r="N26" i="73"/>
  <c r="S26" i="73" s="1"/>
  <c r="AG26" i="73"/>
  <c r="R26" i="73"/>
  <c r="AI26" i="73"/>
  <c r="AA26" i="73"/>
  <c r="AL26" i="73" s="1"/>
  <c r="Y26" i="73"/>
  <c r="AM24" i="73"/>
  <c r="AE18" i="73"/>
  <c r="AL20" i="73"/>
  <c r="AM20" i="73" s="1"/>
  <c r="P18" i="73"/>
  <c r="P22" i="73"/>
  <c r="P26" i="73"/>
  <c r="P19" i="73"/>
  <c r="AE19" i="73"/>
  <c r="P23" i="73"/>
  <c r="S23" i="73" s="1"/>
  <c r="AE23" i="73"/>
  <c r="P27" i="73"/>
  <c r="S27" i="73" s="1"/>
  <c r="AE27" i="73"/>
  <c r="P16" i="73"/>
  <c r="S16" i="73" s="1"/>
  <c r="AE16" i="73"/>
  <c r="N17" i="73"/>
  <c r="AC17" i="73"/>
  <c r="AL17" i="73" s="1"/>
  <c r="AK17" i="73"/>
  <c r="R19" i="73"/>
  <c r="S19" i="73" s="1"/>
  <c r="Y19" i="73"/>
  <c r="AG19" i="73"/>
  <c r="P20" i="73"/>
  <c r="S20" i="73" s="1"/>
  <c r="AS20" i="73" s="1"/>
  <c r="N21" i="73"/>
  <c r="S21" i="73" s="1"/>
  <c r="AC21" i="73"/>
  <c r="AK21" i="73"/>
  <c r="R23" i="73"/>
  <c r="Y23" i="73"/>
  <c r="AL23" i="73" s="1"/>
  <c r="AG23" i="73"/>
  <c r="P24" i="73"/>
  <c r="S24" i="73" s="1"/>
  <c r="AS24" i="73" s="1"/>
  <c r="N25" i="73"/>
  <c r="AC25" i="73"/>
  <c r="AL25" i="73" s="1"/>
  <c r="AK25" i="73"/>
  <c r="R27" i="73"/>
  <c r="Y27" i="73"/>
  <c r="AG27" i="73"/>
  <c r="R16" i="73"/>
  <c r="Y16" i="73"/>
  <c r="AL16" i="73" s="1"/>
  <c r="P17" i="73"/>
  <c r="AA19" i="73"/>
  <c r="AL19" i="73" s="1"/>
  <c r="P21" i="73"/>
  <c r="AA23" i="73"/>
  <c r="P25" i="73"/>
  <c r="AA27" i="73"/>
  <c r="AL27" i="73" s="1"/>
  <c r="AL21" i="73" l="1"/>
  <c r="AS21" i="73" s="1"/>
  <c r="AW20" i="73"/>
  <c r="AU20" i="73"/>
  <c r="AS16" i="73"/>
  <c r="AM16" i="73"/>
  <c r="AM23" i="73"/>
  <c r="AS23" i="73"/>
  <c r="AW24" i="73"/>
  <c r="AU24" i="73"/>
  <c r="AX24" i="73" s="1"/>
  <c r="AS27" i="73"/>
  <c r="AM27" i="73"/>
  <c r="AQ20" i="73"/>
  <c r="AO20" i="73"/>
  <c r="AR20" i="73" s="1"/>
  <c r="AM21" i="73"/>
  <c r="AS19" i="73"/>
  <c r="AM19" i="73"/>
  <c r="S17" i="73"/>
  <c r="S22" i="73"/>
  <c r="S18" i="73"/>
  <c r="AS26" i="73"/>
  <c r="S25" i="73"/>
  <c r="AQ24" i="73"/>
  <c r="AO24" i="73"/>
  <c r="AM26" i="73"/>
  <c r="AR24" i="73" l="1"/>
  <c r="AX20" i="73"/>
  <c r="AW26" i="73"/>
  <c r="AU26" i="73"/>
  <c r="AX26" i="73"/>
  <c r="AS17" i="73"/>
  <c r="AM17" i="73"/>
  <c r="AU27" i="73"/>
  <c r="AW27" i="73"/>
  <c r="AX27" i="73" s="1"/>
  <c r="AU23" i="73"/>
  <c r="AW23" i="73"/>
  <c r="AU21" i="73"/>
  <c r="AW21" i="73"/>
  <c r="AO19" i="73"/>
  <c r="AR19" i="73" s="1"/>
  <c r="AQ19" i="73"/>
  <c r="AO23" i="73"/>
  <c r="AQ23" i="73"/>
  <c r="AR23" i="73" s="1"/>
  <c r="AS18" i="73"/>
  <c r="AM18" i="73"/>
  <c r="AU19" i="73"/>
  <c r="AX19" i="73"/>
  <c r="AW19" i="73"/>
  <c r="AO16" i="73"/>
  <c r="AQ16" i="73"/>
  <c r="AQ26" i="73"/>
  <c r="AR26" i="73" s="1"/>
  <c r="AO26" i="73"/>
  <c r="AS25" i="73"/>
  <c r="AM25" i="73"/>
  <c r="AS22" i="73"/>
  <c r="AM22" i="73"/>
  <c r="AO21" i="73"/>
  <c r="AQ21" i="73"/>
  <c r="AO27" i="73"/>
  <c r="AQ27" i="73"/>
  <c r="AR27" i="73" s="1"/>
  <c r="AW16" i="73"/>
  <c r="AU16" i="73"/>
  <c r="AR21" i="73" l="1"/>
  <c r="AR16" i="73"/>
  <c r="AX21" i="73"/>
  <c r="AX16" i="73"/>
  <c r="AX23" i="73"/>
  <c r="AU25" i="73"/>
  <c r="AX25" i="73" s="1"/>
  <c r="AW25" i="73"/>
  <c r="AU17" i="73"/>
  <c r="AW17" i="73"/>
  <c r="AQ22" i="73"/>
  <c r="AR22" i="73" s="1"/>
  <c r="AO22" i="73"/>
  <c r="AW22" i="73"/>
  <c r="AU22" i="73"/>
  <c r="AX22" i="73" s="1"/>
  <c r="AQ18" i="73"/>
  <c r="AR18" i="73" s="1"/>
  <c r="AO18" i="73"/>
  <c r="AO25" i="73"/>
  <c r="AQ25" i="73"/>
  <c r="AW18" i="73"/>
  <c r="AU18" i="73"/>
  <c r="AO17" i="73"/>
  <c r="AQ17" i="73"/>
  <c r="AR17" i="73" l="1"/>
  <c r="AX17" i="73"/>
  <c r="AX18" i="73"/>
  <c r="AR25" i="73"/>
  <c r="G66" i="17"/>
  <c r="J24" i="69" l="1"/>
  <c r="K26" i="74" l="1"/>
  <c r="G33" i="17" l="1"/>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23" i="17"/>
  <c r="G24" i="17"/>
  <c r="G25" i="17"/>
  <c r="G26" i="17"/>
  <c r="G27" i="17"/>
  <c r="G28" i="17"/>
  <c r="G10" i="17"/>
  <c r="G11" i="17" s="1"/>
  <c r="G17" i="17"/>
  <c r="K23" i="69" l="1"/>
  <c r="K27" i="69"/>
  <c r="G18" i="17"/>
  <c r="G29" i="17"/>
  <c r="K26" i="69" s="1"/>
  <c r="K25" i="69" l="1"/>
  <c r="AR24" i="76"/>
  <c r="S24" i="76"/>
  <c r="CV24" i="76" l="1"/>
  <c r="CZ24" i="76"/>
  <c r="R25" i="74"/>
  <c r="G25" i="74"/>
  <c r="S25" i="74" s="1"/>
  <c r="F25" i="74"/>
  <c r="E25" i="74"/>
  <c r="C25" i="74"/>
  <c r="B25" i="74"/>
  <c r="H28" i="73"/>
  <c r="AR25" i="76" s="1"/>
  <c r="BX13" i="76" s="1"/>
  <c r="AR23" i="76"/>
  <c r="S23" i="76"/>
  <c r="AR22" i="76"/>
  <c r="S22" i="76"/>
  <c r="AR21" i="76"/>
  <c r="CZ21" i="76" s="1"/>
  <c r="S21" i="76"/>
  <c r="AR20" i="76"/>
  <c r="S20" i="76"/>
  <c r="H13" i="75"/>
  <c r="G13" i="75"/>
  <c r="AJ12" i="75"/>
  <c r="AH12" i="75"/>
  <c r="V12" i="75"/>
  <c r="T12" i="75"/>
  <c r="I12" i="75"/>
  <c r="AD12" i="75" s="1"/>
  <c r="AD11" i="75"/>
  <c r="AD13" i="75" s="1"/>
  <c r="X11" i="75"/>
  <c r="V11" i="75"/>
  <c r="T11" i="75"/>
  <c r="Q11" i="75"/>
  <c r="O11" i="75"/>
  <c r="I11" i="75"/>
  <c r="M26" i="74"/>
  <c r="R24" i="74"/>
  <c r="G24" i="74"/>
  <c r="F24" i="74"/>
  <c r="E24" i="74"/>
  <c r="C24" i="74"/>
  <c r="B24" i="74"/>
  <c r="R23" i="74"/>
  <c r="G23" i="74"/>
  <c r="F23" i="74"/>
  <c r="E23" i="74"/>
  <c r="C23" i="74"/>
  <c r="B23" i="74"/>
  <c r="R22" i="74"/>
  <c r="G22" i="74"/>
  <c r="F22" i="74"/>
  <c r="E22" i="74"/>
  <c r="C22" i="74"/>
  <c r="B22" i="74"/>
  <c r="R21" i="74"/>
  <c r="G21" i="74"/>
  <c r="F21" i="74"/>
  <c r="E21" i="74"/>
  <c r="C21" i="74"/>
  <c r="B21" i="74"/>
  <c r="R20" i="74"/>
  <c r="G20" i="74"/>
  <c r="F20" i="74"/>
  <c r="E20" i="74"/>
  <c r="C20" i="74"/>
  <c r="B20" i="74"/>
  <c r="R19" i="74"/>
  <c r="G19" i="74"/>
  <c r="F19" i="74"/>
  <c r="E19" i="74"/>
  <c r="C19" i="74"/>
  <c r="B19" i="74"/>
  <c r="R18" i="74"/>
  <c r="G18" i="74"/>
  <c r="F18" i="74"/>
  <c r="E18" i="74"/>
  <c r="C18" i="74"/>
  <c r="B18" i="74"/>
  <c r="R17" i="74"/>
  <c r="G17" i="74"/>
  <c r="F17" i="74"/>
  <c r="E17" i="74"/>
  <c r="C17" i="74"/>
  <c r="B17" i="74"/>
  <c r="R16" i="74"/>
  <c r="G16" i="74"/>
  <c r="F16" i="74"/>
  <c r="E16" i="74"/>
  <c r="C16" i="74"/>
  <c r="B16" i="74"/>
  <c r="R15" i="74"/>
  <c r="G15" i="74"/>
  <c r="F15" i="74"/>
  <c r="E15" i="74"/>
  <c r="C15" i="74"/>
  <c r="B15" i="74"/>
  <c r="R14" i="74"/>
  <c r="G14" i="74"/>
  <c r="F14" i="74"/>
  <c r="E14" i="74"/>
  <c r="C14" i="74"/>
  <c r="B14" i="74"/>
  <c r="K34" i="73"/>
  <c r="I34" i="73"/>
  <c r="I28" i="73"/>
  <c r="I25" i="74" l="1"/>
  <c r="Z12" i="75"/>
  <c r="V13" i="75"/>
  <c r="M12" i="75"/>
  <c r="AB12" i="75"/>
  <c r="J25" i="74"/>
  <c r="S14" i="74"/>
  <c r="T14" i="74" s="1"/>
  <c r="S16" i="74"/>
  <c r="T16" i="74" s="1"/>
  <c r="S18" i="74"/>
  <c r="S20" i="74"/>
  <c r="S22" i="74"/>
  <c r="T22" i="74" s="1"/>
  <c r="BC21" i="76" s="1"/>
  <c r="S24" i="74"/>
  <c r="T24" i="74" s="1"/>
  <c r="S15" i="74"/>
  <c r="S17" i="74"/>
  <c r="T17" i="74" s="1"/>
  <c r="S19" i="74"/>
  <c r="T19" i="74" s="1"/>
  <c r="S21" i="74"/>
  <c r="T21" i="74" s="1"/>
  <c r="S23" i="74"/>
  <c r="T23" i="74" s="1"/>
  <c r="G26" i="74"/>
  <c r="CV23" i="76"/>
  <c r="CZ23" i="76"/>
  <c r="T25" i="74"/>
  <c r="BC24" i="76" s="1"/>
  <c r="CV20" i="76"/>
  <c r="CZ20" i="76"/>
  <c r="CV22" i="76"/>
  <c r="CZ22" i="76"/>
  <c r="I24" i="74"/>
  <c r="J24" i="74" s="1"/>
  <c r="T15" i="74"/>
  <c r="I16" i="74"/>
  <c r="J16" i="74" s="1"/>
  <c r="T18" i="74"/>
  <c r="T20" i="74"/>
  <c r="I20" i="74"/>
  <c r="J20" i="74" s="1"/>
  <c r="U28" i="73"/>
  <c r="J28" i="73"/>
  <c r="Q13" i="75"/>
  <c r="F26" i="74"/>
  <c r="W28" i="73"/>
  <c r="I14" i="74"/>
  <c r="I18" i="74"/>
  <c r="J18" i="74" s="1"/>
  <c r="I22" i="74"/>
  <c r="J22" i="74" s="1"/>
  <c r="T13" i="75"/>
  <c r="I13" i="75"/>
  <c r="AH11" i="75"/>
  <c r="AH13" i="75" s="1"/>
  <c r="Z11" i="75"/>
  <c r="Z13" i="75" s="1"/>
  <c r="AJ11" i="75"/>
  <c r="AJ13" i="75" s="1"/>
  <c r="AB11" i="75"/>
  <c r="M11" i="75"/>
  <c r="AF11" i="75"/>
  <c r="AR19" i="76"/>
  <c r="AR26" i="76" s="1"/>
  <c r="CV21" i="76"/>
  <c r="I15" i="74"/>
  <c r="J15" i="74" s="1"/>
  <c r="I17" i="74"/>
  <c r="J17" i="74" s="1"/>
  <c r="I19" i="74"/>
  <c r="J19" i="74" s="1"/>
  <c r="I21" i="74"/>
  <c r="J21" i="74" s="1"/>
  <c r="I23" i="74"/>
  <c r="J23" i="74" s="1"/>
  <c r="Q12" i="75"/>
  <c r="X12" i="75"/>
  <c r="X13" i="75" s="1"/>
  <c r="AF12" i="75"/>
  <c r="O12" i="75"/>
  <c r="R12" i="75" s="1"/>
  <c r="AK12" i="75" l="1"/>
  <c r="AB13" i="75"/>
  <c r="BS24" i="76"/>
  <c r="K12" i="75"/>
  <c r="S26" i="74"/>
  <c r="BK23" i="76"/>
  <c r="BS21" i="76"/>
  <c r="BK21" i="76"/>
  <c r="BS22" i="76"/>
  <c r="AK28" i="73"/>
  <c r="BC23" i="76"/>
  <c r="AA28" i="73"/>
  <c r="K11" i="75"/>
  <c r="AG28" i="73"/>
  <c r="R28" i="73"/>
  <c r="AI28" i="73"/>
  <c r="AC28" i="73"/>
  <c r="BS23" i="76"/>
  <c r="P28" i="73"/>
  <c r="I26" i="74"/>
  <c r="J14" i="74"/>
  <c r="AK11" i="75"/>
  <c r="AK13" i="75" s="1"/>
  <c r="R11" i="75"/>
  <c r="R13" i="75" s="1"/>
  <c r="M13" i="75"/>
  <c r="AE28" i="73"/>
  <c r="BK22" i="76"/>
  <c r="BC20" i="76"/>
  <c r="T26" i="74"/>
  <c r="N28" i="73"/>
  <c r="Y28" i="73"/>
  <c r="J12" i="75"/>
  <c r="AL12" i="75" s="1"/>
  <c r="AF13" i="75"/>
  <c r="BC22" i="76"/>
  <c r="O13" i="75"/>
  <c r="K13" i="75" l="1"/>
  <c r="AR12" i="75"/>
  <c r="L28" i="73"/>
  <c r="BC25" i="76" s="1"/>
  <c r="BK24" i="76"/>
  <c r="AN12" i="75"/>
  <c r="AP12" i="75"/>
  <c r="BS20" i="76"/>
  <c r="BS19" i="76" s="1"/>
  <c r="AL28" i="73"/>
  <c r="BS25" i="76" s="1"/>
  <c r="BC19" i="76"/>
  <c r="J26" i="74"/>
  <c r="P26" i="74" s="1"/>
  <c r="J11" i="75"/>
  <c r="CA22" i="76"/>
  <c r="CH22" i="76"/>
  <c r="AV12" i="75"/>
  <c r="AT12" i="75"/>
  <c r="S28" i="73"/>
  <c r="BK25" i="76" s="1"/>
  <c r="BK20" i="76"/>
  <c r="CH21" i="76"/>
  <c r="CA21" i="76"/>
  <c r="CA23" i="76"/>
  <c r="CH23" i="76"/>
  <c r="AR11" i="75"/>
  <c r="AW12" i="75" l="1"/>
  <c r="BK19" i="76"/>
  <c r="BK26" i="76" s="1"/>
  <c r="CO22" i="76"/>
  <c r="BC26" i="76"/>
  <c r="CH24" i="76"/>
  <c r="BS26" i="76"/>
  <c r="CO21" i="76"/>
  <c r="AQ12" i="75"/>
  <c r="AX12" i="75" s="1"/>
  <c r="CO23" i="76"/>
  <c r="AT11" i="75"/>
  <c r="AT13" i="75" s="1"/>
  <c r="AV11" i="75"/>
  <c r="AV13" i="75" s="1"/>
  <c r="AR13" i="75"/>
  <c r="K28" i="73"/>
  <c r="J13" i="75"/>
  <c r="AL11" i="75"/>
  <c r="AS28" i="73"/>
  <c r="CX23" i="76" l="1"/>
  <c r="DB23" i="76"/>
  <c r="CA24" i="76"/>
  <c r="CO24" i="76" s="1"/>
  <c r="CX21" i="76"/>
  <c r="DB21" i="76"/>
  <c r="CX22" i="76"/>
  <c r="DB22" i="76"/>
  <c r="AU28" i="73"/>
  <c r="CA25" i="76" s="1"/>
  <c r="AW28" i="73"/>
  <c r="CH25" i="76" s="1"/>
  <c r="AX28" i="73"/>
  <c r="AM28" i="73"/>
  <c r="AO28" i="73"/>
  <c r="AQ28" i="73"/>
  <c r="CH20" i="76"/>
  <c r="AW11" i="75"/>
  <c r="AW13" i="75" s="1"/>
  <c r="CA20" i="76"/>
  <c r="AN11" i="75"/>
  <c r="AL13" i="75"/>
  <c r="AP11" i="75"/>
  <c r="CX24" i="76" l="1"/>
  <c r="DB24" i="76"/>
  <c r="CA19" i="76"/>
  <c r="CA26" i="76" s="1"/>
  <c r="AQ11" i="75"/>
  <c r="AX11" i="75" s="1"/>
  <c r="AX13" i="75" s="1"/>
  <c r="K31" i="73"/>
  <c r="CO25" i="76"/>
  <c r="AR28" i="73"/>
  <c r="CH19" i="76"/>
  <c r="CH26" i="76" s="1"/>
  <c r="CO20" i="76"/>
  <c r="DB20" i="76" s="1"/>
  <c r="AQ13" i="75" l="1"/>
  <c r="I31" i="73"/>
  <c r="L26" i="74"/>
  <c r="N26" i="74"/>
  <c r="I32" i="73"/>
  <c r="K32" i="73"/>
  <c r="K38" i="73" s="1"/>
  <c r="CX20" i="76"/>
  <c r="CO19" i="76"/>
  <c r="CO26" i="76" s="1"/>
  <c r="K39" i="73" l="1"/>
  <c r="K40" i="73"/>
  <c r="G3" i="17"/>
  <c r="O26" i="74"/>
  <c r="Q26" i="74" s="1"/>
  <c r="I38" i="73"/>
  <c r="I39" i="73" l="1"/>
  <c r="I40" i="73"/>
  <c r="H3" i="17"/>
  <c r="G6" i="17"/>
  <c r="G2" i="17"/>
  <c r="J18" i="69" l="1"/>
  <c r="I19" i="69" l="1"/>
  <c r="I20" i="69"/>
  <c r="I21" i="69"/>
  <c r="I22" i="69"/>
  <c r="I23" i="69"/>
  <c r="I25" i="69"/>
  <c r="I26" i="69"/>
  <c r="I27" i="69"/>
  <c r="J27" i="69" l="1"/>
  <c r="J26" i="69"/>
  <c r="J25" i="69"/>
  <c r="J22" i="69"/>
  <c r="F17" i="69" l="1"/>
  <c r="O21" i="69"/>
  <c r="J21" i="69"/>
  <c r="I18" i="69"/>
  <c r="J20" i="69"/>
  <c r="O20" i="69"/>
  <c r="J19" i="69"/>
  <c r="O19" i="69"/>
  <c r="J23" i="69"/>
  <c r="O23" i="69"/>
  <c r="H17" i="69"/>
  <c r="G17" i="69"/>
  <c r="E17" i="69"/>
  <c r="J17" i="69" l="1"/>
  <c r="L23" i="69"/>
  <c r="I7" i="63"/>
  <c r="M23" i="69"/>
  <c r="D17" i="69"/>
  <c r="I17" i="69"/>
  <c r="M27" i="69" l="1"/>
  <c r="L26" i="69" l="1"/>
  <c r="I10" i="63"/>
  <c r="L27" i="69"/>
  <c r="I9" i="63" l="1"/>
  <c r="M26" i="69"/>
  <c r="L22" i="69" l="1"/>
  <c r="M22" i="69"/>
  <c r="G5" i="17" l="1"/>
  <c r="M20" i="69" l="1"/>
  <c r="L20" i="69"/>
  <c r="I8" i="63" l="1"/>
  <c r="M25" i="69" l="1"/>
  <c r="L25" i="69"/>
  <c r="M21" i="69" l="1"/>
  <c r="L21" i="69"/>
  <c r="K19" i="69" l="1"/>
  <c r="K18" i="69" l="1"/>
  <c r="L19" i="69"/>
  <c r="M19" i="69"/>
  <c r="I6" i="63"/>
  <c r="I5" i="63" l="1"/>
  <c r="I11" i="63" s="1"/>
  <c r="L18" i="69"/>
  <c r="L17" i="69" s="1"/>
  <c r="M18" i="69"/>
  <c r="K17" i="69"/>
  <c r="K29" i="69" s="1"/>
  <c r="M17" i="69" l="1"/>
  <c r="E24" i="62"/>
  <c r="I25" i="62" s="1"/>
  <c r="I12" i="63"/>
</calcChain>
</file>

<file path=xl/comments1.xml><?xml version="1.0" encoding="utf-8"?>
<comments xmlns="http://schemas.openxmlformats.org/spreadsheetml/2006/main">
  <authors>
    <author>Увачан Е.С.</author>
  </authors>
  <commentList>
    <comment ref="D15" authorId="0">
      <text>
        <r>
          <rPr>
            <b/>
            <sz val="9"/>
            <color indexed="81"/>
            <rFont val="Tahoma"/>
            <family val="2"/>
            <charset val="204"/>
          </rPr>
          <t>Увачан Е.С.:</t>
        </r>
        <r>
          <rPr>
            <sz val="9"/>
            <color indexed="81"/>
            <rFont val="Tahoma"/>
            <family val="2"/>
            <charset val="204"/>
          </rPr>
          <t xml:space="preserve">
Закрытие года 150303*</t>
        </r>
      </text>
    </comment>
    <comment ref="E15" authorId="0">
      <text>
        <r>
          <rPr>
            <b/>
            <sz val="9"/>
            <color indexed="81"/>
            <rFont val="Tahoma"/>
            <family val="2"/>
            <charset val="204"/>
          </rPr>
          <t>Увачан Е.С.:</t>
        </r>
        <r>
          <rPr>
            <sz val="9"/>
            <color indexed="81"/>
            <rFont val="Tahoma"/>
            <family val="2"/>
            <charset val="204"/>
          </rPr>
          <t xml:space="preserve">
Закрытие год 130405*</t>
        </r>
      </text>
    </comment>
  </commentList>
</comments>
</file>

<file path=xl/comments2.xml><?xml version="1.0" encoding="utf-8"?>
<comments xmlns="http://schemas.openxmlformats.org/spreadsheetml/2006/main">
  <authors>
    <author>Увачан Е.С.</author>
  </authors>
  <commentList>
    <comment ref="AJ21" authorId="0">
      <text>
        <r>
          <rPr>
            <b/>
            <sz val="9"/>
            <color indexed="81"/>
            <rFont val="Tahoma"/>
            <family val="2"/>
            <charset val="204"/>
          </rPr>
          <t>Увачан Е.С.:</t>
        </r>
        <r>
          <rPr>
            <sz val="9"/>
            <color indexed="81"/>
            <rFont val="Tahoma"/>
            <family val="2"/>
            <charset val="204"/>
          </rPr>
          <t xml:space="preserve">
закочила в июле 2015 г. Ощепкова Н.Р.</t>
        </r>
      </text>
    </comment>
  </commentList>
</comments>
</file>

<file path=xl/comments3.xml><?xml version="1.0" encoding="utf-8"?>
<comments xmlns="http://schemas.openxmlformats.org/spreadsheetml/2006/main">
  <authors>
    <author>Увачан Е.С.</author>
  </authors>
  <commentList>
    <comment ref="Q14" authorId="0">
      <text>
        <r>
          <rPr>
            <b/>
            <sz val="9"/>
            <color indexed="81"/>
            <rFont val="Tahoma"/>
            <family val="2"/>
            <charset val="204"/>
          </rPr>
          <t>Увачан Е.С.:</t>
        </r>
        <r>
          <rPr>
            <sz val="9"/>
            <color indexed="81"/>
            <rFont val="Tahoma"/>
            <family val="2"/>
            <charset val="204"/>
          </rPr>
          <t xml:space="preserve">
В саду не выше 0,5</t>
        </r>
      </text>
    </comment>
    <comment ref="L26" authorId="0">
      <text>
        <r>
          <rPr>
            <b/>
            <sz val="9"/>
            <color indexed="81"/>
            <rFont val="Tahoma"/>
            <family val="2"/>
            <charset val="204"/>
          </rPr>
          <t>Увачан Е.С.:</t>
        </r>
        <r>
          <rPr>
            <sz val="9"/>
            <color indexed="81"/>
            <rFont val="Tahoma"/>
            <family val="2"/>
            <charset val="204"/>
          </rPr>
          <t xml:space="preserve">
таблица 1 графа 44</t>
        </r>
      </text>
    </comment>
  </commentList>
</comments>
</file>

<file path=xl/comments4.xml><?xml version="1.0" encoding="utf-8"?>
<comments xmlns="http://schemas.openxmlformats.org/spreadsheetml/2006/main">
  <authors>
    <author>Увачан Е.С.</author>
  </authors>
  <commentList>
    <comment ref="BC20" authorId="0">
      <text>
        <r>
          <rPr>
            <b/>
            <sz val="9"/>
            <color indexed="81"/>
            <rFont val="Tahoma"/>
            <family val="2"/>
            <charset val="204"/>
          </rPr>
          <t>Увачан Е.С.:</t>
        </r>
        <r>
          <rPr>
            <sz val="9"/>
            <color indexed="81"/>
            <rFont val="Tahoma"/>
            <family val="2"/>
            <charset val="204"/>
          </rPr>
          <t xml:space="preserve">
табл. 1 субвенция столбец 12</t>
        </r>
      </text>
    </comment>
    <comment ref="BK20" authorId="0">
      <text>
        <r>
          <rPr>
            <b/>
            <sz val="9"/>
            <color indexed="81"/>
            <rFont val="Tahoma"/>
            <family val="2"/>
            <charset val="204"/>
          </rPr>
          <t>Увачан Е.С.:</t>
        </r>
        <r>
          <rPr>
            <sz val="9"/>
            <color indexed="81"/>
            <rFont val="Tahoma"/>
            <family val="2"/>
            <charset val="204"/>
          </rPr>
          <t xml:space="preserve">
табл. 1 субвенция столбец 19</t>
        </r>
      </text>
    </comment>
    <comment ref="BS20" authorId="0">
      <text>
        <r>
          <rPr>
            <b/>
            <sz val="9"/>
            <color indexed="81"/>
            <rFont val="Tahoma"/>
            <family val="2"/>
            <charset val="204"/>
          </rPr>
          <t>Увачан Е.С.:</t>
        </r>
        <r>
          <rPr>
            <sz val="9"/>
            <color indexed="81"/>
            <rFont val="Tahoma"/>
            <family val="2"/>
            <charset val="204"/>
          </rPr>
          <t xml:space="preserve">
табл. 1 субвенция столбец 38</t>
        </r>
      </text>
    </comment>
    <comment ref="CA20" authorId="0">
      <text>
        <r>
          <rPr>
            <b/>
            <sz val="9"/>
            <color indexed="81"/>
            <rFont val="Tahoma"/>
            <family val="2"/>
            <charset val="204"/>
          </rPr>
          <t>Увачан Е.С.:</t>
        </r>
        <r>
          <rPr>
            <sz val="9"/>
            <color indexed="81"/>
            <rFont val="Tahoma"/>
            <family val="2"/>
            <charset val="204"/>
          </rPr>
          <t xml:space="preserve">
табл. 1 субвенция столбец 47</t>
        </r>
      </text>
    </comment>
    <comment ref="CH20" authorId="0">
      <text>
        <r>
          <rPr>
            <b/>
            <sz val="9"/>
            <color indexed="81"/>
            <rFont val="Tahoma"/>
            <family val="2"/>
            <charset val="204"/>
          </rPr>
          <t>Увачан Е.С.:</t>
        </r>
        <r>
          <rPr>
            <sz val="9"/>
            <color indexed="81"/>
            <rFont val="Tahoma"/>
            <family val="2"/>
            <charset val="204"/>
          </rPr>
          <t xml:space="preserve">
табл. 1 субвенция столбец 49</t>
        </r>
      </text>
    </comment>
  </commentList>
</comments>
</file>

<file path=xl/sharedStrings.xml><?xml version="1.0" encoding="utf-8"?>
<sst xmlns="http://schemas.openxmlformats.org/spreadsheetml/2006/main" count="897" uniqueCount="578">
  <si>
    <t>№</t>
  </si>
  <si>
    <t>ИТОГО:</t>
  </si>
  <si>
    <t>Наименование</t>
  </si>
  <si>
    <t>Един. измер.</t>
  </si>
  <si>
    <t>Количество единиц</t>
  </si>
  <si>
    <t>Оплата труда гражданских служащих</t>
  </si>
  <si>
    <t>Начисления на оплату труда</t>
  </si>
  <si>
    <t>Услуги связи</t>
  </si>
  <si>
    <t>Транспортные услуги</t>
  </si>
  <si>
    <t>Утверждаю:</t>
  </si>
  <si>
    <t>Согласовано:</t>
  </si>
  <si>
    <t>Наименование расходов</t>
  </si>
  <si>
    <t>КОСГУ</t>
  </si>
  <si>
    <t>Наименование должностей и структурных подразделений</t>
  </si>
  <si>
    <t>Заработная плата согласно штатного расписания*</t>
  </si>
  <si>
    <t>Сумма в год</t>
  </si>
  <si>
    <t>Кол-во единиц</t>
  </si>
  <si>
    <t>Стоимость единицы</t>
  </si>
  <si>
    <t>Наименование услуги</t>
  </si>
  <si>
    <t>226.3 Прочие услуги не отнесенные к другим статьям</t>
  </si>
  <si>
    <t>Сумма ЕСН</t>
  </si>
  <si>
    <t>Казенного учреждения</t>
  </si>
  <si>
    <t>Воспитатель</t>
  </si>
  <si>
    <t>Музыкальный руководитель</t>
  </si>
  <si>
    <t>Сумма</t>
  </si>
  <si>
    <t>Педагогический персонал</t>
  </si>
  <si>
    <t>Инструктор по физической культуре</t>
  </si>
  <si>
    <t>Педагог-психолог</t>
  </si>
  <si>
    <t>Учитель-логопед</t>
  </si>
  <si>
    <t>№п/п</t>
  </si>
  <si>
    <t>Руководитель Управления</t>
  </si>
  <si>
    <t xml:space="preserve"> </t>
  </si>
  <si>
    <t>(расшифровка подписи)</t>
  </si>
  <si>
    <t>(подпись)</t>
  </si>
  <si>
    <t>в валюте</t>
  </si>
  <si>
    <t>в рублях</t>
  </si>
  <si>
    <t>вида расходов</t>
  </si>
  <si>
    <t>целевой статьи</t>
  </si>
  <si>
    <t>подраздела</t>
  </si>
  <si>
    <t>раздела</t>
  </si>
  <si>
    <t>Код строки</t>
  </si>
  <si>
    <t>Руководитель управления образования</t>
  </si>
  <si>
    <t>Форма по ОКУД</t>
  </si>
  <si>
    <t>по ОКПО</t>
  </si>
  <si>
    <t>ШТАТНОЕ РАСПИСАНИЕ</t>
  </si>
  <si>
    <t>Номер документа</t>
  </si>
  <si>
    <t>Дата составления</t>
  </si>
  <si>
    <t>УТВЕРЖДЕНО</t>
  </si>
  <si>
    <t>Количество штатных единиц</t>
  </si>
  <si>
    <t>размер надбавки, %</t>
  </si>
  <si>
    <t>Северная надбавка</t>
  </si>
  <si>
    <t>Профессиональные квалификационные группы, квалификационные уровни</t>
  </si>
  <si>
    <t>Дата рождения</t>
  </si>
  <si>
    <t>Дети от 1,6 лет до 3 лет</t>
  </si>
  <si>
    <t>Ясельная группа</t>
  </si>
  <si>
    <t>ФИО ребенка</t>
  </si>
  <si>
    <t>Пивень Ксения Викторовна</t>
  </si>
  <si>
    <t>Дети от 3лет до 7 лет</t>
  </si>
  <si>
    <r>
      <t xml:space="preserve">                                    </t>
    </r>
    <r>
      <rPr>
        <b/>
        <sz val="11"/>
        <color indexed="8"/>
        <rFont val="Times New Roman"/>
        <family val="1"/>
        <charset val="204"/>
      </rPr>
      <t>2 младшая группа</t>
    </r>
  </si>
  <si>
    <t xml:space="preserve">  ФИО ребенка</t>
  </si>
  <si>
    <t xml:space="preserve"> Дата рождения</t>
  </si>
  <si>
    <t>Средняя группа</t>
  </si>
  <si>
    <r>
      <t xml:space="preserve">                                        </t>
    </r>
    <r>
      <rPr>
        <b/>
        <sz val="11"/>
        <color indexed="8"/>
        <rFont val="Times New Roman"/>
        <family val="1"/>
        <charset val="204"/>
      </rPr>
      <t>Старшая, подготовительная группа</t>
    </r>
  </si>
  <si>
    <t>образования  Администрации ЭМР</t>
  </si>
  <si>
    <t>А Н А Л И З    С М Е Т Ы    Р А С Х О Д О В</t>
  </si>
  <si>
    <t xml:space="preserve">Утверждено </t>
  </si>
  <si>
    <t xml:space="preserve">Исполнено </t>
  </si>
  <si>
    <t>% исполнения</t>
  </si>
  <si>
    <t>Ожидаемое исполнение</t>
  </si>
  <si>
    <t>Исчислено бюджетным учреждением</t>
  </si>
  <si>
    <t>Соотношение с текущим финансовым годом</t>
  </si>
  <si>
    <t>% изменений</t>
  </si>
  <si>
    <t>ИТОГО РАСХОДЫ:</t>
  </si>
  <si>
    <t>2014 год</t>
  </si>
  <si>
    <t>340.4 Прочие расходные материалы и предметы снабжения</t>
  </si>
  <si>
    <t>шт.</t>
  </si>
  <si>
    <t xml:space="preserve"> ИТОГО:</t>
  </si>
  <si>
    <t>2015 год</t>
  </si>
  <si>
    <t xml:space="preserve"> Дивонис Ксения Васильевна </t>
  </si>
  <si>
    <t>27.08.2012г.р.</t>
  </si>
  <si>
    <t xml:space="preserve"> Каркавин Илья Иванович </t>
  </si>
  <si>
    <t>01.05.2012г.р.</t>
  </si>
  <si>
    <t xml:space="preserve"> Шляхтина Милана Руслановна </t>
  </si>
  <si>
    <t>28.09.2012г.р.</t>
  </si>
  <si>
    <t xml:space="preserve"> Степьюк Вероника Евгеньевна </t>
  </si>
  <si>
    <t>22.07.2012г.р.</t>
  </si>
  <si>
    <t xml:space="preserve">Мухомедзяновой Дарьей Александровной </t>
  </si>
  <si>
    <t>21.08.2012г.р.</t>
  </si>
  <si>
    <t xml:space="preserve">Ерашова Анастасия Сергеевна </t>
  </si>
  <si>
    <t>25.02.2012г.р.</t>
  </si>
  <si>
    <t xml:space="preserve">Пинчук Елизавета Викторовна </t>
  </si>
  <si>
    <t>22.05.2012г.р.</t>
  </si>
  <si>
    <t xml:space="preserve">Непомнящих Анжелика Юрьевна </t>
  </si>
  <si>
    <t>25.05.2012г.р.</t>
  </si>
  <si>
    <t>Шпилева Алина Владимировна</t>
  </si>
  <si>
    <t xml:space="preserve">19.01.2012г.р. </t>
  </si>
  <si>
    <t xml:space="preserve">Сычегир Алина Алексеевна </t>
  </si>
  <si>
    <t>10.09.2012г.р.</t>
  </si>
  <si>
    <t>Инешин Александр Иванович</t>
  </si>
  <si>
    <t>06.10.2012г.р</t>
  </si>
  <si>
    <t>Агапова Екатерина  Александровна</t>
  </si>
  <si>
    <t>24.04.2012г.р</t>
  </si>
  <si>
    <t>Увачан Екатерина Алексеевна</t>
  </si>
  <si>
    <t>01.04.2013г.р.</t>
  </si>
  <si>
    <t>Коробов Константин Сергеевич</t>
  </si>
  <si>
    <t xml:space="preserve">13.06.2012г.р. </t>
  </si>
  <si>
    <t>Карпова Валерия Артемовна</t>
  </si>
  <si>
    <t xml:space="preserve">06.12.2012г.р.  </t>
  </si>
  <si>
    <t>Власова Карина       Артемовна</t>
  </si>
  <si>
    <t xml:space="preserve"> 30.07.2011г.р. </t>
  </si>
  <si>
    <t>Бухарев Сергей Романович</t>
  </si>
  <si>
    <t>16.05.2011г.р.</t>
  </si>
  <si>
    <t>Иванов Владимир Иванович</t>
  </si>
  <si>
    <t>30.07.2011г.р.</t>
  </si>
  <si>
    <t>Киткова Мария Андреевна</t>
  </si>
  <si>
    <t>03.06.2011г.р.</t>
  </si>
  <si>
    <t>Каненя Виктория Романовна</t>
  </si>
  <si>
    <t>01.06.2011г.р.</t>
  </si>
  <si>
    <t>Ботулу Мирослава Ивановна</t>
  </si>
  <si>
    <t>10.05.2011г.р.</t>
  </si>
  <si>
    <t xml:space="preserve">22.03.2011г.р. </t>
  </si>
  <si>
    <t>14.08.2011г.р.</t>
  </si>
  <si>
    <t>Недилько Руслан Юрьевич</t>
  </si>
  <si>
    <t xml:space="preserve">18.03.2011г.р. </t>
  </si>
  <si>
    <t>14.12.2011г.р</t>
  </si>
  <si>
    <t>Алиев Кенан Рамиз Оглы</t>
  </si>
  <si>
    <t xml:space="preserve">22.09.2011г.р.  </t>
  </si>
  <si>
    <t>Иванова Александра Артемовна</t>
  </si>
  <si>
    <t>06.09.2011г.р.</t>
  </si>
  <si>
    <t>Мельчинов Савелий Сергеевич</t>
  </si>
  <si>
    <t>31.08.2011г.р.</t>
  </si>
  <si>
    <t>24.08.2011г.р.</t>
  </si>
  <si>
    <t>Чанчикова Кира Михайловна</t>
  </si>
  <si>
    <t>20.09.2011г.р.</t>
  </si>
  <si>
    <t>Шведчиков Дмитрий Николаевич</t>
  </si>
  <si>
    <t>03.10.2011г.р.</t>
  </si>
  <si>
    <t>Торпушонок Анастасия Александровна</t>
  </si>
  <si>
    <t>20.01.2012 г.р.</t>
  </si>
  <si>
    <t>Суханова София Максимовна</t>
  </si>
  <si>
    <t>02.10.2011г.р.</t>
  </si>
  <si>
    <t>Шипицина Виктория Владимировна</t>
  </si>
  <si>
    <t>03.12.2010г.р.</t>
  </si>
  <si>
    <t>Иванов Денис Сергеевич</t>
  </si>
  <si>
    <t>06.12.2010г.р..</t>
  </si>
  <si>
    <t>Абрамова Ангелина Дмитриевна</t>
  </si>
  <si>
    <t>19.05.2011г.р.</t>
  </si>
  <si>
    <t>17.03.2009г.р.</t>
  </si>
  <si>
    <t>Агафонова Арина Александровна</t>
  </si>
  <si>
    <t>06.01.2009г.р.</t>
  </si>
  <si>
    <t>Михалева Ирина Николаевна</t>
  </si>
  <si>
    <t xml:space="preserve">13.03.2009г.р. </t>
  </si>
  <si>
    <t>Пунченко Елизавета Михайловна</t>
  </si>
  <si>
    <t>18.03.2009г.р.</t>
  </si>
  <si>
    <t>Ботулу Илья Эрдэмович</t>
  </si>
  <si>
    <t xml:space="preserve">27.07.2009г.р. </t>
  </si>
  <si>
    <t>Коробов Давид Сергеевич</t>
  </si>
  <si>
    <t>30.09.2009г.р.</t>
  </si>
  <si>
    <t xml:space="preserve">Удыгир Милана Александровна   </t>
  </si>
  <si>
    <r>
      <t>21.07.2009</t>
    </r>
    <r>
      <rPr>
        <sz val="12"/>
        <color rgb="FFFF0000"/>
        <rFont val="Times New Roman"/>
        <family val="1"/>
        <charset val="204"/>
      </rPr>
      <t xml:space="preserve"> </t>
    </r>
    <r>
      <rPr>
        <sz val="12"/>
        <rFont val="Times New Roman"/>
        <family val="1"/>
        <charset val="204"/>
      </rPr>
      <t>г.р.</t>
    </r>
  </si>
  <si>
    <t>25.01.2011г. Р.</t>
  </si>
  <si>
    <t>Экон. Классиф</t>
  </si>
  <si>
    <t>Утверждено УО</t>
  </si>
  <si>
    <t>Утверждено</t>
  </si>
  <si>
    <t>Образование</t>
  </si>
  <si>
    <t>СОГЛАСОВАНО</t>
  </si>
  <si>
    <t>УТВЕРЖДАЮ</t>
  </si>
  <si>
    <t xml:space="preserve">  Руководитель Управления Образования  </t>
  </si>
  <si>
    <t>(наименование должности лица, утверждающего бюджетную смету;</t>
  </si>
  <si>
    <t>КОДЫ</t>
  </si>
  <si>
    <t>Дата</t>
  </si>
  <si>
    <t>Главный распорядитель бюджетных средств</t>
  </si>
  <si>
    <t xml:space="preserve">по Перечню </t>
  </si>
  <si>
    <t>(Реестру)</t>
  </si>
  <si>
    <t>Единица измерения: руб</t>
  </si>
  <si>
    <t>по Перечню</t>
  </si>
  <si>
    <t xml:space="preserve"> (Реестру)</t>
  </si>
  <si>
    <t>(наименование иностранной валюты)</t>
  </si>
  <si>
    <t>по БК</t>
  </si>
  <si>
    <t>по ОКАТО</t>
  </si>
  <si>
    <t>по ОКЕИ</t>
  </si>
  <si>
    <t>по ОКВ</t>
  </si>
  <si>
    <t>(наименование должности лица, согласующего бюджетную смету;</t>
  </si>
  <si>
    <t xml:space="preserve"> наименование  главного распорядителя        (распорядителя) </t>
  </si>
  <si>
    <t>наименование главного распорядителя (распорядителя) бюджетных</t>
  </si>
  <si>
    <t>бюджетных  средств; учреждения)</t>
  </si>
  <si>
    <t>средств; учреждения)</t>
  </si>
  <si>
    <t>_______________________          Шаповалова О.С.</t>
  </si>
  <si>
    <t xml:space="preserve">                    (подпись)                       (расшифровка подписи)</t>
  </si>
  <si>
    <t xml:space="preserve">                      (подпись)                      (расшифровка подписи)</t>
  </si>
  <si>
    <t xml:space="preserve">Получатель бюджетных средств </t>
  </si>
  <si>
    <t xml:space="preserve">Распорядитель бюджетных средств </t>
  </si>
  <si>
    <t>Управление образования администрации ЭМР, Красноярского края</t>
  </si>
  <si>
    <t xml:space="preserve">Наименование бюджета </t>
  </si>
  <si>
    <t>Бюджет района</t>
  </si>
  <si>
    <t>Наименование показателя</t>
  </si>
  <si>
    <t>Код по бюджетной классификации Российской Федерации</t>
  </si>
  <si>
    <t>код аналитического показателя*</t>
  </si>
  <si>
    <t>Итого по коду БК (по коду раздела)</t>
  </si>
  <si>
    <t>Всего</t>
  </si>
  <si>
    <t xml:space="preserve">Руководитель учреждения                                                                                                                                                              </t>
  </si>
  <si>
    <t xml:space="preserve">(уполномоченное лицо)     _________________________ _________________ _____________________                  </t>
  </si>
  <si>
    <t xml:space="preserve">                                                                       (должность)             (подпись)            (расшифровка подписи)          </t>
  </si>
  <si>
    <t xml:space="preserve">                                                                                                                                                                              Всего   страниц</t>
  </si>
  <si>
    <t xml:space="preserve">Руководитель планово-     _________________ _______________________                                                                             </t>
  </si>
  <si>
    <t>финансовой службы                  (подпись)            (расшифровка подписи)</t>
  </si>
  <si>
    <t xml:space="preserve">                                                           (должность)            (подпись)                     (расшифровка подписи)           (телефон)</t>
  </si>
  <si>
    <t>"____" ____________ 20___ г.</t>
  </si>
  <si>
    <t>* Код аналитического показателя указывается в случае, если порядком составления, ведения и утверждения</t>
  </si>
  <si>
    <t xml:space="preserve">  бюджетных смет, утвержденным главным распорядителем бюджетных средств, указанный код предусмотрен для</t>
  </si>
  <si>
    <t xml:space="preserve">  дополнительной детализации расходов бюджета.</t>
  </si>
  <si>
    <t>Администрация ЭМР, Красноярского края</t>
  </si>
  <si>
    <t>04250000020</t>
  </si>
  <si>
    <t>226 "Прочие услуги"</t>
  </si>
  <si>
    <t>2016 год</t>
  </si>
  <si>
    <t>Прочие выплаты</t>
  </si>
  <si>
    <t>Прочие услуги</t>
  </si>
  <si>
    <t>Увеличение стоимости основных средств</t>
  </si>
  <si>
    <t>Увеличение стоимости материальных запасов</t>
  </si>
  <si>
    <t>211 "Заработная плата"</t>
  </si>
  <si>
    <t>213 "Начисление на оплату труда"</t>
  </si>
  <si>
    <t>310 "Увеличение стоимости основных средств"</t>
  </si>
  <si>
    <t>340 "Увеличение стоимости материальных запасов"</t>
  </si>
  <si>
    <t>Вид расхода</t>
  </si>
  <si>
    <t>"____" ___________ 2015 год</t>
  </si>
  <si>
    <t>детского сада №5 "Лесной" ЭМР</t>
  </si>
  <si>
    <t xml:space="preserve">_____________О.С. Шаповалова </t>
  </si>
  <si>
    <t>07 01</t>
  </si>
  <si>
    <t>"Лесной" ЭМР</t>
  </si>
  <si>
    <t>"         "                                   2015 г</t>
  </si>
  <si>
    <t>БЮДЖЕТНАЯ СМЕТА НА 2016 ГОД</t>
  </si>
  <si>
    <t>от       "         "                             2015 г</t>
  </si>
  <si>
    <t>Исполнитель                                       экономист                                                             Увачан Е.С.                     31-116</t>
  </si>
  <si>
    <r>
      <t xml:space="preserve">      </t>
    </r>
    <r>
      <rPr>
        <b/>
        <u/>
        <sz val="14"/>
        <rFont val="Times New Roman"/>
        <family val="1"/>
        <charset val="204"/>
      </rPr>
      <t>Муниципальное казенное дошкольное образовательное учреждение "Туринский детский сад №5 "Лесной" Эвенкийского муниципального района Красноярского края"</t>
    </r>
  </si>
  <si>
    <t xml:space="preserve">Иванова Кристина Ивановна  </t>
  </si>
  <si>
    <t xml:space="preserve">15.01.2013 г.р. </t>
  </si>
  <si>
    <t xml:space="preserve">Нароха Катерина Алексеевна  </t>
  </si>
  <si>
    <t>01.04.2013 г.р.</t>
  </si>
  <si>
    <t xml:space="preserve">Бухарев Дмитрий Романович  </t>
  </si>
  <si>
    <t>05.03.2013 г.р.</t>
  </si>
  <si>
    <t xml:space="preserve">Власов Владимир Артемович </t>
  </si>
  <si>
    <t>05.09.2013 г.р.</t>
  </si>
  <si>
    <t xml:space="preserve">Недилько Матвей Юрьевич  </t>
  </si>
  <si>
    <t>02.10.2013 г.р.</t>
  </si>
  <si>
    <t xml:space="preserve">Бадмаева Ксения Евгеньевна  </t>
  </si>
  <si>
    <t>26.10.2013 г.р.</t>
  </si>
  <si>
    <t xml:space="preserve">Мехтиев Асадулла Валиюллаевич </t>
  </si>
  <si>
    <t>28.11.2013 г.р.</t>
  </si>
  <si>
    <t xml:space="preserve">Априамашвили Алиса Антоновна </t>
  </si>
  <si>
    <t>08.10.2013 г.р.</t>
  </si>
  <si>
    <t xml:space="preserve">Эмидак Нелли Геннадьевна </t>
  </si>
  <si>
    <t>03.06.2013 г.р.</t>
  </si>
  <si>
    <t xml:space="preserve">Савин  Данила  Сергеевич </t>
  </si>
  <si>
    <t>21.08.2013 г.р.</t>
  </si>
  <si>
    <t>Шкаликов Дмитрий Сергеевич</t>
  </si>
  <si>
    <t>16.09.2013 г.р.</t>
  </si>
  <si>
    <t xml:space="preserve">Иванов Матвей Иванович </t>
  </si>
  <si>
    <t>22.09.2013 г.р.</t>
  </si>
  <si>
    <t xml:space="preserve">Жабыко Валентина Александровна </t>
  </si>
  <si>
    <t>14.11.2013 г.р.</t>
  </si>
  <si>
    <t xml:space="preserve">Козгова Александра Ефимовна </t>
  </si>
  <si>
    <t>19.10.2013 г.р.</t>
  </si>
  <si>
    <t xml:space="preserve">Владимирова  Алина Евгеньевна </t>
  </si>
  <si>
    <t>10.06.2013г.р.</t>
  </si>
  <si>
    <t xml:space="preserve">Шевцова Алиса Александровна </t>
  </si>
  <si>
    <t>04.01.2014 г.р.</t>
  </si>
  <si>
    <t>Лапуко Владимир Александрович</t>
  </si>
  <si>
    <t>21.12.2013г.р.</t>
  </si>
  <si>
    <t xml:space="preserve">Ульянова Кристина Дмитриевна </t>
  </si>
  <si>
    <t>25.06.2013г.р.</t>
  </si>
  <si>
    <t>Ульянов Арсений Дмитриевич</t>
  </si>
  <si>
    <t xml:space="preserve">  25.06.2013г.р.</t>
  </si>
  <si>
    <t>Павленко Александр Сергеевич</t>
  </si>
  <si>
    <t xml:space="preserve">Антипенко Антон Сергеевич   </t>
  </si>
  <si>
    <t>Стародубов Алексей Максимович</t>
  </si>
  <si>
    <t>10.09.2013г.р.</t>
  </si>
  <si>
    <t>Малофеевский Никита Игоревич</t>
  </si>
  <si>
    <t xml:space="preserve">11.03.2012 г.р. </t>
  </si>
  <si>
    <t>Вильнис Герман Эдгарович</t>
  </si>
  <si>
    <t xml:space="preserve">15.06.2012 г.р. </t>
  </si>
  <si>
    <t>Канзычаков Леонид Николаевич</t>
  </si>
  <si>
    <t>15.09.2012 г.р.</t>
  </si>
  <si>
    <t>Кудин Алексей Сергеевич</t>
  </si>
  <si>
    <t>15.06.2012 г.р.</t>
  </si>
  <si>
    <t>Мирк Илья Иванович</t>
  </si>
  <si>
    <t>14.04.2012г.р.</t>
  </si>
  <si>
    <t>Ившина Анна Александровна  01.07.2015)</t>
  </si>
  <si>
    <t>31.01.2012г.р.</t>
  </si>
  <si>
    <t>Федин Илья Александрович</t>
  </si>
  <si>
    <t xml:space="preserve">25.09.2012 г.р. </t>
  </si>
  <si>
    <t>Бети Данил Афанасьевич</t>
  </si>
  <si>
    <t>Меркушев Иван Дмитриевич</t>
  </si>
  <si>
    <t>Мехтиева Галина  Валиюллаевна</t>
  </si>
  <si>
    <t xml:space="preserve">Таджибаев Алишер Алижонович </t>
  </si>
  <si>
    <t xml:space="preserve">Инешин Александр Владимирович </t>
  </si>
  <si>
    <t>12.05.2011г.р.</t>
  </si>
  <si>
    <t xml:space="preserve">Никитин Роман Сергеевич </t>
  </si>
  <si>
    <t>16.10.2011г.р.</t>
  </si>
  <si>
    <t>Нартовская Маргарита Александровна</t>
  </si>
  <si>
    <t>20.02.2011г.р.</t>
  </si>
  <si>
    <t>Кудин Илья Сергеевич</t>
  </si>
  <si>
    <t>02.08.2010г.р.</t>
  </si>
  <si>
    <t>Иванов Руслан Иванович</t>
  </si>
  <si>
    <t xml:space="preserve">24.01.2010 г.р.   </t>
  </si>
  <si>
    <t>Чюрила Милана Юрьевна</t>
  </si>
  <si>
    <t>12.01.2010 г.р.</t>
  </si>
  <si>
    <t>Дивонис   Екатерина Васильевна</t>
  </si>
  <si>
    <t>24.01.2010 г.р.</t>
  </si>
  <si>
    <t>Кравцова Елизавета Андреевна</t>
  </si>
  <si>
    <t>12.02.2010 г.р.</t>
  </si>
  <si>
    <t>Падчик Денис Владимирович</t>
  </si>
  <si>
    <t xml:space="preserve">23.03.2010 г.р. </t>
  </si>
  <si>
    <t>Сидоров Никита Константинович</t>
  </si>
  <si>
    <t>12.03.2010г.р.</t>
  </si>
  <si>
    <t>Федина Юлия Романовна</t>
  </si>
  <si>
    <t>12.03. 2010г.р.</t>
  </si>
  <si>
    <t>Вильнис Марис Эдгарович</t>
  </si>
  <si>
    <t>27.07.2010 г.р.</t>
  </si>
  <si>
    <t>Кузакова Мария Дмитриевна</t>
  </si>
  <si>
    <t>28.08.2010г.р.</t>
  </si>
  <si>
    <t xml:space="preserve">Подопригора Леонид  Андреевич </t>
  </si>
  <si>
    <t>Зулин Александр Валерьевич</t>
  </si>
  <si>
    <t>12.08.2010 г.р.</t>
  </si>
  <si>
    <t>Троицкий Дмитрий Сергеевич</t>
  </si>
  <si>
    <t>21.11.2009г.р.</t>
  </si>
  <si>
    <t>Набиулина Лилия Владимировна</t>
  </si>
  <si>
    <t>07.12.2009г.р.</t>
  </si>
  <si>
    <t>Эмидак Виктор Алексеевич</t>
  </si>
  <si>
    <t>09.12.2009г.р.</t>
  </si>
  <si>
    <t>Золотарев Денис Андреевич</t>
  </si>
  <si>
    <t>09.12.2009 г.р.</t>
  </si>
  <si>
    <t xml:space="preserve">Хутокогир Дмитрий Олегович  </t>
  </si>
  <si>
    <t>06.01.2010 г.р.</t>
  </si>
  <si>
    <t>Шулепов Иван Захарович</t>
  </si>
  <si>
    <t>08.09.2010г.р.</t>
  </si>
  <si>
    <t>Ившин Дмитрий Александрович</t>
  </si>
  <si>
    <t>16.11.2009г.р.</t>
  </si>
  <si>
    <t>Главный бухгалтер</t>
  </si>
  <si>
    <t>Утверждено с учетом изменений по состоянию на 21.09.2015г.</t>
  </si>
  <si>
    <t>Исполнено на 21.09.2015г.</t>
  </si>
  <si>
    <t>МКДОУ Туринский детский сад № 5 "Лесной"</t>
  </si>
  <si>
    <t>1</t>
  </si>
  <si>
    <t>"КБ Искра" интернет</t>
  </si>
  <si>
    <t>Подписка на периодические издания</t>
  </si>
  <si>
    <t>Прохождение медосмотра</t>
  </si>
  <si>
    <t>310.1  Увеличение стоимости основных фондов в части приобретения</t>
  </si>
  <si>
    <t>Методическая литература</t>
  </si>
  <si>
    <t>Крепление для проектора и стойка</t>
  </si>
  <si>
    <t xml:space="preserve">Облучатель бактерицидный </t>
  </si>
  <si>
    <t>Телефонный аппарат</t>
  </si>
  <si>
    <t>Стол Ромашка</t>
  </si>
  <si>
    <t>Пластилин</t>
  </si>
  <si>
    <t>Набор цветной бумаги</t>
  </si>
  <si>
    <t>Карандаш простой</t>
  </si>
  <si>
    <t xml:space="preserve"> шт.</t>
  </si>
  <si>
    <t>Набор цветных карандашей</t>
  </si>
  <si>
    <t>набор</t>
  </si>
  <si>
    <t>Альбом для рисования</t>
  </si>
  <si>
    <t>Краски акварель</t>
  </si>
  <si>
    <t>Папка с файлами по 20 листов</t>
  </si>
  <si>
    <t>Тетрадь общая в клетку 96л.</t>
  </si>
  <si>
    <t>Набор цветного картона</t>
  </si>
  <si>
    <t>Набор цветного гофрированного картона</t>
  </si>
  <si>
    <t>Ватман</t>
  </si>
  <si>
    <t>Кисти акварельные</t>
  </si>
  <si>
    <t>Линейка</t>
  </si>
  <si>
    <t>Ластик</t>
  </si>
  <si>
    <t>Точилка</t>
  </si>
  <si>
    <t>Клей карандашный</t>
  </si>
  <si>
    <t>Клей  ПВА</t>
  </si>
  <si>
    <t xml:space="preserve">Скотч </t>
  </si>
  <si>
    <t>Скрепки</t>
  </si>
  <si>
    <t>Файлы</t>
  </si>
  <si>
    <t>упаковка</t>
  </si>
  <si>
    <t>Набор белого картона</t>
  </si>
  <si>
    <t>Ручки шариковые синие</t>
  </si>
  <si>
    <t>Кнопки-втулки силовые\50 шт</t>
  </si>
  <si>
    <t>Фломастеры</t>
  </si>
  <si>
    <t>Бумага цветная тонированная в массе (20 цветов, 20 листов)</t>
  </si>
  <si>
    <t>Корректор</t>
  </si>
  <si>
    <t xml:space="preserve">Точилка для карандашей механическая </t>
  </si>
  <si>
    <t>Игрушки</t>
  </si>
  <si>
    <t>Шары воздушные \100 шт</t>
  </si>
  <si>
    <t>Общая тетрадь  формат А-4</t>
  </si>
  <si>
    <t>Мелки цветные</t>
  </si>
  <si>
    <t>Кнопки канцелярские</t>
  </si>
  <si>
    <t>Офисная бумага А-4</t>
  </si>
  <si>
    <t>Высшее</t>
  </si>
  <si>
    <t>За ненормированный рабочий день 15%</t>
  </si>
  <si>
    <t>от 1 года до 5 лет ( 5%)</t>
  </si>
  <si>
    <t>от 5  до 10 лет ( 15%)</t>
  </si>
  <si>
    <t>свыше 10 лет ( 25%)</t>
  </si>
  <si>
    <t>Штат в количестве</t>
  </si>
  <si>
    <t>единиц</t>
  </si>
  <si>
    <t>Е.Л. Митрофанова</t>
  </si>
  <si>
    <t>Воздушная тепловая завеса на дверь</t>
  </si>
  <si>
    <t>детский сад № 5 "Лесной" ЭМР</t>
  </si>
  <si>
    <t>Утверждаю</t>
  </si>
  <si>
    <t>Каненя А.А.</t>
  </si>
  <si>
    <t>сад № 5 "Лесной" п.Тура"</t>
  </si>
  <si>
    <t>(ФИО расшифровать)</t>
  </si>
  <si>
    <t>"------------"</t>
  </si>
  <si>
    <t>__________</t>
  </si>
  <si>
    <t>20___г.</t>
  </si>
  <si>
    <t>(наименование учреждения)</t>
  </si>
  <si>
    <t>C коэффициентом K1</t>
  </si>
  <si>
    <t>С коэффициентами K1 и K2</t>
  </si>
  <si>
    <t>№ п/п</t>
  </si>
  <si>
    <t>Ф.И.О.</t>
  </si>
  <si>
    <t>Должность</t>
  </si>
  <si>
    <t>Нагрузка (количество часов в неделю)</t>
  </si>
  <si>
    <t>Норма выплат воспитателям</t>
  </si>
  <si>
    <t>Количество ставок</t>
  </si>
  <si>
    <t xml:space="preserve">Минимальный оклад (должностной оклад) без  учета повышающих коэффициентов </t>
  </si>
  <si>
    <t>Минимальный оклад (должностной оклад) без  учета повышающих коэффициентов  с учетом нагрузки</t>
  </si>
  <si>
    <t>Минимальный оклад (должностной оклад) с учетом  повышающих коэффициентов за наличие квалификационной категории   с учетом нагрузки (данные гр.10 таблицы 2)</t>
  </si>
  <si>
    <t>Минимальный оклад (должностной оклад) с учетом  повышающих коэффициентов за наличие квалификационной категории  и осуществление педагогической  деятельности в условиях изменения содержания образования и воспитания с учетом нагрузки (данные гр. 20 из табл.2)</t>
  </si>
  <si>
    <t>Компенсационные выплаты  ( расчет персональных стимулирующих выплат   поизводить от оклада (должностного оклада) с учетом нагрузки без учета повышающих коэффициентов)</t>
  </si>
  <si>
    <t>Итого компенсационные выплаты (гр.14+гр.16+гр18)</t>
  </si>
  <si>
    <r>
      <t xml:space="preserve">Персональные стимулирующие выплаты: новые условия: учителям и иным педагогичеким работникам за заведование элементами инфраструктуры (рассчитываются от минимального оклада ( должностного оклада), ставки заработной платы </t>
    </r>
    <r>
      <rPr>
        <b/>
        <sz val="10"/>
        <rFont val="Times New Roman"/>
        <family val="1"/>
        <charset val="204"/>
      </rPr>
      <t>без учета нагрузки)</t>
    </r>
  </si>
  <si>
    <t>Сохранение персональных стимулирующих выплат (производить от оклада (должностного оклада) с учетом нагрузки без учета повышающих коэффициентов)</t>
  </si>
  <si>
    <t>Итого персональные выплаты (гр.21+гр. 23+гр25+ гр.27+гр.29+гр.31+гр.33+гр.35+гр.37)</t>
  </si>
  <si>
    <t>Итого заработная плата в месяц  включая  минимальный оклад  с учетом повышающих коэффициентов за наличие квалификационной категории с учетом нагрузки (гр.11+гр.19+гр.38)</t>
  </si>
  <si>
    <t>Начислены северные надбавки на заработную плату в месяц   включая  минимальный оклад  с учетом повышающих коэффициентов за наличие квалификационной категории с учетом нагрузки</t>
  </si>
  <si>
    <t>Справочно</t>
  </si>
  <si>
    <t>Итого заработная плата в месяц  включая  минимальный оклад  с учетом повышающих коэффициентов за наличие квалификационной категории и осуществление педагогической деятельности в условиях изменения содержания образования и воспитания с учетом нагрузки (гр.12+гр19+гр.38)</t>
  </si>
  <si>
    <t>Начислены северные надбавки на заработную плату в месяц   включая  минимальный оклад  с учетом повышающих коэффициентов за наличие квалификационной категории и осуществление педагогической деятельности  в условиях изменения содержания образования и воспитания с учетом нагрузки</t>
  </si>
  <si>
    <t>Итого заработная плата в месяц с учетом районного коэффициента и северных надбавок, с учетом ставок заработной платы за наличие квалификационной категории и осуществление педагогической деятельности в условиях изменения содержания образования и воспитания (гр.45+гр47+гр49)</t>
  </si>
  <si>
    <t>за опыт работы в заним. должн. от  1 года до 5 лет</t>
  </si>
  <si>
    <t>за опыт работы в занимаемой должности от 5  до 10 лет  ( проценты к окладу ( должностному окладу))</t>
  </si>
  <si>
    <t>за опыт работы в занимаемой должности свыше  10 лет  ( проценты к окладу ( должностному окладу))</t>
  </si>
  <si>
    <t>специалистам, впервые окончившим  одно из учреждений высшего или среднего профессионального образования и заключившим в течение трех лет после окончаниря учебного заведения трудовые договоры с краевыми  государственными бюджетными образовательными учреждениями либо продолжающим работу в образовательном учреждении (20%)</t>
  </si>
  <si>
    <t>Итого заработная плата в месяц   с учетом районного коэффициента и северных надбавок,  включая  минимальный оклад  с учетом повышающих коэффициентов за наличие квалификационной категории  с учетом нагрузки (гр.39+гр.41+гр.43)</t>
  </si>
  <si>
    <t xml:space="preserve">За работу в сельской местности 25%  </t>
  </si>
  <si>
    <t>За работу с детьми, имеющими отклонения в развитии речи (пост.МО РФ № 20-58-07 от 22.01.98г.) 20%</t>
  </si>
  <si>
    <t>Выплата воспитателям 718,4</t>
  </si>
  <si>
    <t>музыкальными и спортивными залами 20%</t>
  </si>
  <si>
    <t>при наличии ученой степени кандидата наук, культурологи, искусствоведения; (25%)</t>
  </si>
  <si>
    <t>при наличии почетного звания, начинающегося со слов "Заслуженный", при условии соответствия почетного звания профилю учреждения (25%)</t>
  </si>
  <si>
    <t>при наличии почетного звания, начинающегося со слов "Заслуженный", при условии соответствия почетного звания профилю учреждения (35%)</t>
  </si>
  <si>
    <t>Районный коэффициент</t>
  </si>
  <si>
    <t>Сумма выплаты</t>
  </si>
  <si>
    <t>2; 3</t>
  </si>
  <si>
    <t>высшее</t>
  </si>
  <si>
    <t>Рукосуева Н.В.</t>
  </si>
  <si>
    <t>Хейкури Н.С.</t>
  </si>
  <si>
    <t xml:space="preserve">среднее специальное </t>
  </si>
  <si>
    <t>Ощепкова Н.Р.</t>
  </si>
  <si>
    <t>Тайдынова И.Н.</t>
  </si>
  <si>
    <t>Юрьева Н.В.</t>
  </si>
  <si>
    <t>2; 1</t>
  </si>
  <si>
    <t>Сорокина Л.Б.</t>
  </si>
  <si>
    <t>Итого педагогический персонал персонал</t>
  </si>
  <si>
    <r>
      <rPr>
        <b/>
        <sz val="10"/>
        <color rgb="FFFF0000"/>
        <rFont val="Times New Roman"/>
        <family val="1"/>
        <charset val="204"/>
      </rPr>
      <t>До</t>
    </r>
    <r>
      <rPr>
        <sz val="10"/>
        <rFont val="Times New Roman"/>
        <family val="1"/>
        <charset val="204"/>
      </rPr>
      <t xml:space="preserve"> опред. К2:</t>
    </r>
  </si>
  <si>
    <r>
      <rPr>
        <b/>
        <sz val="10"/>
        <color rgb="FFFF0000"/>
        <rFont val="Times New Roman"/>
        <family val="1"/>
        <charset val="204"/>
      </rPr>
      <t>После</t>
    </r>
    <r>
      <rPr>
        <sz val="10"/>
        <rFont val="Times New Roman"/>
        <family val="1"/>
        <charset val="204"/>
      </rPr>
      <t xml:space="preserve"> опред. К2:</t>
    </r>
  </si>
  <si>
    <t>Фонд оплаты труда по штатному расписанию</t>
  </si>
  <si>
    <t>Замещение на время отпуска</t>
  </si>
  <si>
    <t>в том числе:</t>
  </si>
  <si>
    <t>стим. фонд  пед. персонала</t>
  </si>
  <si>
    <t>Начисления на выплаты по оплате труда (ст. 213)</t>
  </si>
  <si>
    <t>Бухгалтер  МКУ Межведомственной бухгалтерии ЭМР_____________________   (Увачан Е.С.)</t>
  </si>
  <si>
    <t>Квалификационная категория</t>
  </si>
  <si>
    <t>Количество ставок (данные гр. 9 табл.1)</t>
  </si>
  <si>
    <t>Минимальный оклад (должностной оклад)  без учета  повышающих коэффициентов</t>
  </si>
  <si>
    <t>1.Основание повышения оклада: за наличие квалификационной категории</t>
  </si>
  <si>
    <t>2. Основание повышения оклада (должностного оклада), ставки з/платы: за осуществление педагогической деятельности в условиях изменения содержания образования и воспитания</t>
  </si>
  <si>
    <t>Оклад с учетом повышающих коэффициентов К 1 и К 2 к минимальному окладу (должностному окладу)  ( O = Оmin + Оmin х K  / 100)</t>
  </si>
  <si>
    <t>Оклад с учетом повышающих коэффициентов К 1 и К 2 к минимальному   окладу (должностному окладу)  с учетом нагрузки (гр.19*гр.6)</t>
  </si>
  <si>
    <t>Повышающий коэффициент  К 1</t>
  </si>
  <si>
    <t>Оклад с учетом повышающего коэффициента К 1  к минимальному окладу (должностному окладу)  ( O = Оmin + Оmin х K  / 100)</t>
  </si>
  <si>
    <t>Оклад с учетом повышающего коэффициента К 1  к минимальному окладу (должностному окладу)  с учетом нагрузки (гр.9.*гр.6)</t>
  </si>
  <si>
    <t>Показатели для определения общего объема ФОТ педагогических работников, рассчитанного для установления повышающих коэффициентов (Q 1)</t>
  </si>
  <si>
    <t xml:space="preserve">ФОТ педагогических работников, рассчитаный для установления повышающих коэффициентов Q 1=Q - Qгар - Qстим - Qотп </t>
  </si>
  <si>
    <t>Объем средств, предусмотренный на выплату окладов (должностных окладов), ставок з/платы педагогических работников c  северными надбавками (Qокл)</t>
  </si>
  <si>
    <t xml:space="preserve">Повышающий коэффициент  К 2= Q 1/ Qокл  х 100% </t>
  </si>
  <si>
    <t>Расчет повышающего коэффициента К=К 1 +К 2 (гр.8+гр.17)</t>
  </si>
  <si>
    <t>Общий объем фонда оплаты труда педагогических работников  (Q)</t>
  </si>
  <si>
    <t>Фонд оплаты труда педагогических работников, состоящий из установленных окладов (должностных окладов), ставок заработной платы,   выплат компенсационного характера, персональных   выплат, суммы повышений окладов (должностных окладов), ставок заработной платы за наличие квалификационной категории   (Qгар)</t>
  </si>
  <si>
    <t>Предельный фонд оплаты труда, который может направляться на выплаты стимулирующего характера педагогическим работникам, определяется в размере не менее 25% от ФОТ педагогических работников (Qстим)</t>
  </si>
  <si>
    <t>Сумма средств, направляемая в резерв для оплаты отпусков, выплаты пособия по временной нетрудоспособности за счет средств работодателя, оплаты дней служебных командировок, подготовки, переподготовки, повышения квалификации педагогических работников (Qотп)</t>
  </si>
  <si>
    <t>х</t>
  </si>
  <si>
    <t>ВСЕГО</t>
  </si>
  <si>
    <t xml:space="preserve">                                                                                                                                                                                                                              (наименование учреждения)</t>
  </si>
  <si>
    <t>Итого заработная плата в месяц   с учетом районного коэффициента и северных надбавок,  включая  минимальный оклад  с учетом повышающих коэффициентов за наличие квалификационной категории  с учетом нагрузки</t>
  </si>
  <si>
    <t>Инстр.физкультур</t>
  </si>
  <si>
    <t>Унифицированная форма № Т-3</t>
  </si>
  <si>
    <t xml:space="preserve">СОГЛАСОВАНО: </t>
  </si>
  <si>
    <t>Утверждена постановлением Госкомстата РФ</t>
  </si>
  <si>
    <t>от 5 января 2004 г. № 1</t>
  </si>
  <si>
    <t>Администрации ЭМР Красноярского края</t>
  </si>
  <si>
    <t>О.С. Шаповалова</t>
  </si>
  <si>
    <t>Код</t>
  </si>
  <si>
    <t>0301017</t>
  </si>
  <si>
    <t>МКДОУ "Детский сад № 5 "Лесной" п.г.т. Тура"</t>
  </si>
  <si>
    <t>наименование организации</t>
  </si>
  <si>
    <t>Приказом организации от</t>
  </si>
  <si>
    <t>«</t>
  </si>
  <si>
    <t>»</t>
  </si>
  <si>
    <t>20</t>
  </si>
  <si>
    <t>г. №</t>
  </si>
  <si>
    <t>на период</t>
  </si>
  <si>
    <t>с «</t>
  </si>
  <si>
    <t>01</t>
  </si>
  <si>
    <t>января</t>
  </si>
  <si>
    <t>г.</t>
  </si>
  <si>
    <t>Структурное подразделение</t>
  </si>
  <si>
    <t>Проф. квалификационные гр., квалификационные уровни</t>
  </si>
  <si>
    <t>Сумма оклада</t>
  </si>
  <si>
    <t>Надбавки</t>
  </si>
  <si>
    <t>Всего, в месяц</t>
  </si>
  <si>
    <t>Расчет стоимости одного часа работы</t>
  </si>
  <si>
    <t>наименование</t>
  </si>
  <si>
    <t>код</t>
  </si>
  <si>
    <t>Итого компенсационные выплаты</t>
  </si>
  <si>
    <t>Итого персональные выплаты</t>
  </si>
  <si>
    <t>Р/К</t>
  </si>
  <si>
    <t>Сев. надбавка</t>
  </si>
  <si>
    <t xml:space="preserve"> (замещение)</t>
  </si>
  <si>
    <t>ФОТ годовой</t>
  </si>
  <si>
    <t>Число рабочих дней в году</t>
  </si>
  <si>
    <t>Размер оплаты за один час работы</t>
  </si>
  <si>
    <t>Итого</t>
  </si>
  <si>
    <t xml:space="preserve">Определение размеров окладов педагогических работников с учетом повышающих коэффициентов  на 2016 г.     </t>
  </si>
  <si>
    <t>2016</t>
  </si>
  <si>
    <t>16</t>
  </si>
  <si>
    <t>221  "Услуги связи"</t>
  </si>
  <si>
    <t>Услуги по содержанию имущества</t>
  </si>
  <si>
    <t>разница с контрольной суммой</t>
  </si>
  <si>
    <t>511 75 88</t>
  </si>
  <si>
    <t>образования</t>
  </si>
  <si>
    <t>______________ Шаповалова О.С.</t>
  </si>
  <si>
    <t xml:space="preserve">Муниципальное казённое дошкольное образовательное учреждение </t>
  </si>
  <si>
    <t>«Туринский детский сад №5 «Лесной» ЭМР Красноярского края</t>
  </si>
  <si>
    <t>2016год</t>
  </si>
  <si>
    <t>Инструктор по физическому воспитанию</t>
  </si>
  <si>
    <t>ВСЕГО:</t>
  </si>
  <si>
    <t>1.1</t>
  </si>
  <si>
    <t>1.2</t>
  </si>
  <si>
    <t>1.3</t>
  </si>
  <si>
    <t>1.4</t>
  </si>
  <si>
    <t>1.5</t>
  </si>
  <si>
    <t xml:space="preserve">И.о. заведующей МКДОУ </t>
  </si>
  <si>
    <t>Туринский детский сад №5 «Лесной»</t>
  </si>
  <si>
    <t>_____________Хейкури Н.С.</t>
  </si>
  <si>
    <t xml:space="preserve">Ш Т А Т Н О Е  Р А С П И С А Н И Е на 2016 год </t>
  </si>
  <si>
    <t xml:space="preserve">И.о. заведующей  МКДОУ </t>
  </si>
  <si>
    <t>«Туринский детский сад №5 «Лесной»</t>
  </si>
  <si>
    <t>____________ Хейкури Н.С.</t>
  </si>
  <si>
    <t>АНАЛИЗ ШТАТНОГО РАСПИСАНИЯ</t>
  </si>
  <si>
    <t>Выплаты стимулирующего характера на 2016 г.</t>
  </si>
  <si>
    <t>Итого фонд оплаты труда на год (ст.211)</t>
  </si>
  <si>
    <t>Замещение штатного расписания на 2016 год</t>
  </si>
  <si>
    <r>
      <t xml:space="preserve">Расчет фонда оплаты труда на 2016 г. </t>
    </r>
    <r>
      <rPr>
        <sz val="14"/>
        <rFont val="Times New Roman"/>
        <family val="1"/>
        <charset val="204"/>
      </rPr>
      <t>(приложение к штатному раписанию)</t>
    </r>
  </si>
  <si>
    <t>Муниципальное казенное дошкольное образовательное учреждение "Туринский детский сад №5 "Лесной" Эвенкийского муниципального района Красноярского края"</t>
  </si>
  <si>
    <t>1 месяц</t>
  </si>
  <si>
    <t xml:space="preserve">И.о.заведующей  МКДОУ "Туринский детский сад № 5 </t>
  </si>
  <si>
    <t>_______________________          Хейкури Н.С.</t>
  </si>
  <si>
    <t>И.о.заведующей МКДОУ "Туринского</t>
  </si>
  <si>
    <t>_______________ Хейкури Н.С.</t>
  </si>
  <si>
    <t xml:space="preserve">И.о.заведующей МКДОУ "Детский </t>
  </si>
  <si>
    <t>И.о.заведующей МКДОУ "Туринский</t>
  </si>
  <si>
    <t xml:space="preserve">И.о.заведующей МКДОУ "Детский сад № 5 "Лесной" </t>
  </si>
  <si>
    <t>Н.С. Хейкури</t>
  </si>
  <si>
    <t>Приложение №5</t>
  </si>
  <si>
    <t xml:space="preserve">к приказу Управление образования </t>
  </si>
  <si>
    <t>Администрации ЭМР</t>
  </si>
  <si>
    <t>№ 129    от  28  . 10   .2015</t>
  </si>
  <si>
    <t>Эспек А.В.</t>
  </si>
  <si>
    <t>Мирк Р.А.</t>
  </si>
  <si>
    <t>Исакова Г.В.</t>
  </si>
  <si>
    <t>Серебреников А.В.</t>
  </si>
  <si>
    <t>Вакансия</t>
  </si>
  <si>
    <t>МКДОУ "Туринский детский сад №5 "Лесной" Эвенкийского муниципального района Красноярского края"</t>
  </si>
  <si>
    <t>Приложение №6</t>
  </si>
  <si>
    <t>№129    от _28__.10___.2015</t>
  </si>
  <si>
    <t>Приложение N2</t>
  </si>
  <si>
    <t xml:space="preserve"> К Порядку  составления, утверждения и ведения </t>
  </si>
  <si>
    <t xml:space="preserve">бюджетных смет казенных учреждений </t>
  </si>
  <si>
    <t>Эвенкийского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</si>
</sst>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5" formatCode="0.0%"/>
    <numFmt numFmtId="166" formatCode="#,##0_р_."/>
    <numFmt numFmtId="167" formatCode="#,##0.0"/>
  </numFmts>
  <fonts count="73"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0"/>
      <name val="Arial"/>
      <family val="2"/>
      <charset val="204"/>
    </font>
    <font>
      <sz val="8"/>
      <name val="Arial"/>
      <family val="2"/>
      <charset val="204"/>
    </font>
    <font>
      <sz val="10"/>
      <name val="Helv"/>
    </font>
    <font>
      <sz val="10"/>
      <name val="Times New Roman"/>
      <family val="1"/>
      <charset val="204"/>
    </font>
    <font>
      <sz val="10"/>
      <name val="Times New Roman Cyr"/>
      <charset val="204"/>
    </font>
    <font>
      <sz val="10"/>
      <name val="Helv"/>
      <charset val="204"/>
    </font>
    <font>
      <sz val="11"/>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8"/>
      <color indexed="22"/>
      <name val="Times New Roman"/>
      <family val="1"/>
      <charset val="204"/>
    </font>
    <font>
      <b/>
      <sz val="16"/>
      <color indexed="10"/>
      <name val="Times New Roman"/>
      <family val="1"/>
      <charset val="204"/>
    </font>
    <font>
      <b/>
      <u/>
      <sz val="16"/>
      <name val="Times New Roman"/>
      <family val="1"/>
      <charset val="204"/>
    </font>
    <font>
      <b/>
      <sz val="14"/>
      <color indexed="10"/>
      <name val="Times New Roman"/>
      <family val="1"/>
      <charset val="204"/>
    </font>
    <font>
      <sz val="11"/>
      <color theme="1"/>
      <name val="Calibri"/>
      <family val="2"/>
      <charset val="204"/>
      <scheme val="minor"/>
    </font>
    <font>
      <sz val="12"/>
      <color rgb="FFFF0000"/>
      <name val="Times New Roman"/>
      <family val="1"/>
      <charset val="204"/>
    </font>
    <font>
      <b/>
      <u/>
      <sz val="14"/>
      <name val="Times New Roman"/>
      <family val="1"/>
      <charset val="204"/>
    </font>
    <font>
      <sz val="11"/>
      <color theme="1"/>
      <name val="Times New Roman"/>
      <family val="1"/>
      <charset val="204"/>
    </font>
    <font>
      <b/>
      <i/>
      <sz val="11"/>
      <name val="Times New Roman"/>
      <family val="1"/>
      <charset val="204"/>
    </font>
    <font>
      <b/>
      <sz val="11"/>
      <name val="Times New Roman"/>
      <family val="1"/>
      <charset val="204"/>
    </font>
    <font>
      <sz val="10"/>
      <color theme="0"/>
      <name val="Times New Roman"/>
      <family val="1"/>
      <charset val="204"/>
    </font>
    <font>
      <b/>
      <sz val="12"/>
      <color rgb="FF000080"/>
      <name val="Times New Roman"/>
      <family val="1"/>
      <charset val="204"/>
    </font>
    <font>
      <sz val="12"/>
      <color theme="1"/>
      <name val="Times New Roman"/>
      <family val="1"/>
      <charset val="204"/>
    </font>
    <font>
      <u/>
      <sz val="11"/>
      <color theme="10"/>
      <name val="Calibri"/>
      <family val="2"/>
      <charset val="204"/>
    </font>
    <font>
      <sz val="10"/>
      <color theme="1"/>
      <name val="Times New Roman"/>
      <family val="1"/>
      <charset val="204"/>
    </font>
    <font>
      <sz val="12"/>
      <color theme="0"/>
      <name val="Times New Roman"/>
      <family val="1"/>
      <charset val="204"/>
    </font>
    <font>
      <u/>
      <sz val="8"/>
      <color indexed="12"/>
      <name val="Arial"/>
      <family val="2"/>
      <charset val="204"/>
    </font>
    <font>
      <u/>
      <sz val="11"/>
      <color theme="10"/>
      <name val="Times New Roman"/>
      <family val="1"/>
      <charset val="204"/>
    </font>
    <font>
      <u/>
      <sz val="12"/>
      <color theme="1"/>
      <name val="Times New Roman"/>
      <family val="1"/>
      <charset val="204"/>
    </font>
    <font>
      <sz val="16"/>
      <color theme="1"/>
      <name val="Times New Roman"/>
      <family val="1"/>
      <charset val="204"/>
    </font>
    <font>
      <sz val="11.5"/>
      <color theme="1"/>
      <name val="Times New Roman"/>
      <family val="1"/>
      <charset val="204"/>
    </font>
    <font>
      <b/>
      <sz val="12"/>
      <color theme="1"/>
      <name val="Times New Roman"/>
      <family val="1"/>
      <charset val="204"/>
    </font>
    <font>
      <b/>
      <sz val="9"/>
      <color indexed="81"/>
      <name val="Tahoma"/>
      <family val="2"/>
      <charset val="204"/>
    </font>
    <font>
      <sz val="9"/>
      <color indexed="81"/>
      <name val="Tahoma"/>
      <family val="2"/>
      <charset val="204"/>
    </font>
    <font>
      <b/>
      <i/>
      <sz val="13"/>
      <name val="Times New Roman"/>
      <family val="1"/>
      <charset val="204"/>
    </font>
    <font>
      <sz val="12"/>
      <color indexed="8"/>
      <name val="Times New Roman"/>
      <family val="1"/>
      <charset val="204"/>
    </font>
    <font>
      <sz val="12"/>
      <color rgb="FF000000"/>
      <name val="Calibri"/>
      <family val="2"/>
      <charset val="204"/>
    </font>
    <font>
      <b/>
      <sz val="13"/>
      <name val="Times New Roman"/>
      <family val="1"/>
      <charset val="204"/>
    </font>
    <font>
      <sz val="12"/>
      <name val="Times New Roman Cyr"/>
      <charset val="204"/>
    </font>
    <font>
      <u/>
      <sz val="10"/>
      <color indexed="12"/>
      <name val="Arial Cyr"/>
      <charset val="204"/>
    </font>
    <font>
      <b/>
      <sz val="10"/>
      <name val="Times New Roman"/>
      <family val="1"/>
      <charset val="204"/>
    </font>
    <font>
      <sz val="10"/>
      <color indexed="8"/>
      <name val="Times New Roman"/>
      <family val="1"/>
      <charset val="204"/>
    </font>
    <font>
      <sz val="9"/>
      <name val="Times New Roman"/>
      <family val="1"/>
      <charset val="204"/>
    </font>
    <font>
      <b/>
      <sz val="10"/>
      <color rgb="FFFF0000"/>
      <name val="Times New Roman"/>
      <family val="1"/>
      <charset val="204"/>
    </font>
    <font>
      <sz val="10"/>
      <color indexed="15"/>
      <name val="Arial Cyr"/>
      <charset val="204"/>
    </font>
    <font>
      <b/>
      <sz val="10"/>
      <name val="Arial Cyr"/>
      <charset val="204"/>
    </font>
    <font>
      <sz val="8"/>
      <name val="Times New Roman"/>
      <family val="1"/>
      <charset val="204"/>
    </font>
    <font>
      <b/>
      <sz val="8"/>
      <name val="Times New Roman"/>
      <family val="1"/>
      <charset val="204"/>
    </font>
    <font>
      <sz val="2"/>
      <name val="Times New Roman"/>
      <family val="1"/>
      <charset val="204"/>
    </font>
    <font>
      <sz val="7"/>
      <name val="Times New Roman"/>
      <family val="1"/>
      <charset val="204"/>
    </font>
    <font>
      <sz val="10"/>
      <color rgb="FFFF0000"/>
      <name val="Times New Roman"/>
      <family val="1"/>
      <charset val="204"/>
    </font>
    <font>
      <b/>
      <sz val="12"/>
      <color theme="0"/>
      <name val="Times New Roman"/>
      <family val="1"/>
      <charset val="204"/>
    </font>
    <font>
      <i/>
      <sz val="11"/>
      <color indexed="8"/>
      <name val="Times New Roman"/>
      <family val="1"/>
      <charset val="204"/>
    </font>
    <font>
      <i/>
      <sz val="11"/>
      <name val="Times New Roman"/>
      <family val="1"/>
      <charset val="204"/>
    </font>
    <font>
      <b/>
      <u/>
      <sz val="11"/>
      <name val="Times New Roman"/>
      <family val="1"/>
      <charset val="204"/>
    </font>
    <font>
      <sz val="11"/>
      <color rgb="FF000000"/>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99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s>
  <cellStyleXfs count="69">
    <xf numFmtId="0" fontId="0" fillId="0" borderId="0"/>
    <xf numFmtId="0" fontId="19" fillId="0" borderId="0"/>
    <xf numFmtId="0" fontId="19" fillId="0" borderId="0"/>
    <xf numFmtId="0" fontId="17"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2" fillId="0" borderId="0"/>
    <xf numFmtId="0" fontId="12" fillId="0" borderId="0"/>
    <xf numFmtId="0" fontId="12" fillId="0" borderId="0"/>
    <xf numFmtId="0" fontId="21" fillId="0" borderId="0"/>
    <xf numFmtId="0" fontId="22" fillId="0" borderId="0"/>
    <xf numFmtId="164" fontId="11" fillId="0" borderId="0" applyFon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2" fillId="0" borderId="0"/>
    <xf numFmtId="0" fontId="24" fillId="0" borderId="0"/>
    <xf numFmtId="0" fontId="11" fillId="0" borderId="0"/>
    <xf numFmtId="0" fontId="11" fillId="0" borderId="0"/>
    <xf numFmtId="0" fontId="8" fillId="0" borderId="0"/>
    <xf numFmtId="9" fontId="12"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2" fillId="0" borderId="0" applyFont="0" applyFill="0" applyBorder="0" applyAlignment="0" applyProtection="0"/>
    <xf numFmtId="0" fontId="7" fillId="0" borderId="0"/>
    <xf numFmtId="0" fontId="40" fillId="0" borderId="0" applyNumberFormat="0" applyFill="0" applyBorder="0" applyAlignment="0" applyProtection="0">
      <alignment vertical="top"/>
      <protection locked="0"/>
    </xf>
    <xf numFmtId="0" fontId="11" fillId="0" borderId="0"/>
    <xf numFmtId="0" fontId="12" fillId="0" borderId="0"/>
    <xf numFmtId="0" fontId="12" fillId="0" borderId="0"/>
    <xf numFmtId="0" fontId="24" fillId="0" borderId="0"/>
    <xf numFmtId="43" fontId="24" fillId="0" borderId="0" applyFont="0" applyFill="0" applyBorder="0" applyAlignment="0" applyProtection="0"/>
    <xf numFmtId="0" fontId="43" fillId="0" borderId="0" applyNumberFormat="0" applyFill="0" applyBorder="0" applyAlignment="0" applyProtection="0">
      <alignment vertical="top"/>
      <protection locked="0"/>
    </xf>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4" fillId="0" borderId="0"/>
    <xf numFmtId="0" fontId="4" fillId="0" borderId="0"/>
    <xf numFmtId="0" fontId="3" fillId="0" borderId="0"/>
    <xf numFmtId="0" fontId="55" fillId="0" borderId="0"/>
    <xf numFmtId="0" fontId="56" fillId="0" borderId="0" applyNumberFormat="0" applyFill="0" applyBorder="0" applyAlignment="0" applyProtection="0">
      <alignment vertical="top"/>
      <protection locked="0"/>
    </xf>
    <xf numFmtId="0" fontId="2" fillId="0" borderId="0"/>
    <xf numFmtId="0" fontId="2" fillId="0" borderId="0"/>
    <xf numFmtId="0" fontId="11" fillId="0" borderId="0"/>
    <xf numFmtId="0" fontId="2" fillId="0" borderId="0"/>
    <xf numFmtId="0" fontId="12" fillId="0" borderId="0"/>
    <xf numFmtId="43" fontId="11" fillId="0" borderId="0" applyFont="0" applyFill="0" applyBorder="0" applyAlignment="0" applyProtection="0"/>
    <xf numFmtId="0" fontId="1" fillId="0" borderId="0"/>
  </cellStyleXfs>
  <cellXfs count="704">
    <xf numFmtId="0" fontId="0" fillId="0" borderId="0" xfId="0"/>
    <xf numFmtId="0" fontId="13" fillId="0" borderId="1" xfId="14" applyFont="1" applyFill="1" applyBorder="1" applyAlignment="1" applyProtection="1">
      <alignment horizontal="center" vertical="center" wrapText="1"/>
    </xf>
    <xf numFmtId="0" fontId="13" fillId="0" borderId="0" xfId="12" applyFont="1" applyFill="1"/>
    <xf numFmtId="0" fontId="15" fillId="0" borderId="0" xfId="15" applyFont="1" applyFill="1" applyBorder="1" applyProtection="1"/>
    <xf numFmtId="0" fontId="13" fillId="0" borderId="0" xfId="13" applyFont="1" applyFill="1"/>
    <xf numFmtId="0" fontId="27" fillId="0" borderId="0" xfId="15" applyFont="1" applyFill="1" applyAlignment="1"/>
    <xf numFmtId="0" fontId="29" fillId="0" borderId="0" xfId="13" applyFont="1" applyFill="1" applyAlignment="1"/>
    <xf numFmtId="0" fontId="14" fillId="0" borderId="0" xfId="14" applyFont="1" applyFill="1" applyAlignment="1">
      <alignment horizontal="center" vertical="center" wrapText="1"/>
    </xf>
    <xf numFmtId="0" fontId="13" fillId="0" borderId="0" xfId="14" applyFont="1" applyFill="1" applyAlignment="1">
      <alignment horizontal="center" vertical="center" wrapText="1"/>
    </xf>
    <xf numFmtId="0" fontId="16" fillId="0" borderId="0" xfId="14" applyFont="1" applyFill="1" applyAlignment="1">
      <alignment vertical="center" wrapText="1"/>
    </xf>
    <xf numFmtId="0" fontId="13" fillId="0" borderId="0" xfId="13" applyFont="1" applyFill="1" applyAlignment="1"/>
    <xf numFmtId="0" fontId="13" fillId="0" borderId="0" xfId="14" applyFont="1" applyFill="1" applyAlignment="1">
      <alignment vertical="center" wrapText="1"/>
    </xf>
    <xf numFmtId="0" fontId="30" fillId="0" borderId="0" xfId="12" applyFont="1" applyFill="1"/>
    <xf numFmtId="0" fontId="14" fillId="0" borderId="1" xfId="14" applyFont="1" applyFill="1" applyBorder="1" applyAlignment="1" applyProtection="1">
      <alignment horizontal="left" vertical="center" wrapText="1"/>
    </xf>
    <xf numFmtId="0" fontId="14" fillId="0" borderId="1" xfId="14" applyFont="1" applyFill="1" applyBorder="1" applyAlignment="1" applyProtection="1">
      <alignment horizontal="center" vertical="center" wrapText="1"/>
    </xf>
    <xf numFmtId="0" fontId="13" fillId="0" borderId="1" xfId="14" applyFont="1" applyFill="1" applyBorder="1" applyAlignment="1" applyProtection="1">
      <alignment vertical="center" wrapText="1"/>
    </xf>
    <xf numFmtId="0" fontId="16" fillId="0" borderId="0" xfId="0" applyFont="1" applyFill="1" applyBorder="1" applyAlignment="1" applyProtection="1">
      <protection locked="0"/>
    </xf>
    <xf numFmtId="0" fontId="23" fillId="0" borderId="1" xfId="0" applyFont="1" applyFill="1" applyBorder="1" applyAlignment="1">
      <alignment horizontal="center"/>
    </xf>
    <xf numFmtId="0" fontId="13" fillId="3" borderId="0" xfId="12" applyFont="1" applyFill="1"/>
    <xf numFmtId="0" fontId="27" fillId="3" borderId="0" xfId="15" applyFont="1" applyFill="1" applyAlignment="1">
      <alignment horizontal="right"/>
    </xf>
    <xf numFmtId="0" fontId="16" fillId="3" borderId="0" xfId="12" applyFont="1" applyFill="1"/>
    <xf numFmtId="0" fontId="15" fillId="3" borderId="0" xfId="15" applyFont="1" applyFill="1" applyBorder="1" applyProtection="1"/>
    <xf numFmtId="0" fontId="16" fillId="3" borderId="0" xfId="0" applyFont="1" applyFill="1" applyBorder="1" applyAlignment="1" applyProtection="1"/>
    <xf numFmtId="0" fontId="13" fillId="3" borderId="0" xfId="0" applyFont="1" applyFill="1" applyBorder="1" applyAlignment="1" applyProtection="1">
      <protection locked="0"/>
    </xf>
    <xf numFmtId="0" fontId="16" fillId="3" borderId="0" xfId="0" applyFont="1" applyFill="1"/>
    <xf numFmtId="0" fontId="16" fillId="3" borderId="0" xfId="16" applyFont="1" applyFill="1" applyAlignment="1">
      <alignment vertical="center"/>
    </xf>
    <xf numFmtId="0" fontId="16" fillId="3" borderId="0" xfId="0" applyFont="1" applyFill="1" applyBorder="1" applyAlignment="1" applyProtection="1">
      <protection locked="0"/>
    </xf>
    <xf numFmtId="0" fontId="13" fillId="3" borderId="0" xfId="13" applyFont="1" applyFill="1"/>
    <xf numFmtId="0" fontId="14" fillId="3" borderId="0" xfId="14" applyFont="1" applyFill="1" applyAlignment="1">
      <alignment horizontal="center" vertical="center" wrapText="1"/>
    </xf>
    <xf numFmtId="0" fontId="13" fillId="3" borderId="0" xfId="14" applyFont="1" applyFill="1" applyAlignment="1">
      <alignment horizontal="center" vertical="center" wrapText="1"/>
    </xf>
    <xf numFmtId="0" fontId="13" fillId="3" borderId="0" xfId="14" applyFont="1" applyFill="1" applyAlignment="1">
      <alignment horizontal="center" vertical="center"/>
    </xf>
    <xf numFmtId="0" fontId="13" fillId="3" borderId="0" xfId="12" applyFont="1" applyFill="1" applyAlignment="1">
      <alignment horizontal="center" vertical="center"/>
    </xf>
    <xf numFmtId="0" fontId="28" fillId="3" borderId="8" xfId="14" applyFont="1" applyFill="1" applyBorder="1" applyAlignment="1">
      <alignment horizontal="center" vertical="center" wrapText="1"/>
    </xf>
    <xf numFmtId="0" fontId="28" fillId="3" borderId="0" xfId="14" applyFont="1" applyFill="1" applyBorder="1" applyAlignment="1">
      <alignment horizontal="center" vertical="center" wrapText="1"/>
    </xf>
    <xf numFmtId="0" fontId="13" fillId="3" borderId="0" xfId="14" applyFont="1" applyFill="1" applyAlignment="1">
      <alignment vertical="center" wrapText="1"/>
    </xf>
    <xf numFmtId="0" fontId="13" fillId="3" borderId="0" xfId="14" applyFont="1" applyFill="1"/>
    <xf numFmtId="2" fontId="14" fillId="3" borderId="1" xfId="14" applyNumberFormat="1" applyFont="1" applyFill="1" applyBorder="1" applyAlignment="1" applyProtection="1">
      <alignment horizontal="center" vertical="center" wrapText="1"/>
    </xf>
    <xf numFmtId="0" fontId="13" fillId="3" borderId="1" xfId="14" applyFont="1" applyFill="1" applyBorder="1" applyAlignment="1" applyProtection="1">
      <alignment horizontal="center" vertical="center" wrapText="1"/>
    </xf>
    <xf numFmtId="166" fontId="14" fillId="3" borderId="1" xfId="14" applyNumberFormat="1" applyFont="1" applyFill="1" applyBorder="1" applyAlignment="1" applyProtection="1">
      <alignment horizontal="center" vertical="center" wrapText="1"/>
    </xf>
    <xf numFmtId="165" fontId="14" fillId="3" borderId="1" xfId="14" applyNumberFormat="1" applyFont="1" applyFill="1" applyBorder="1" applyAlignment="1" applyProtection="1">
      <alignment horizontal="center" vertical="center" wrapText="1"/>
    </xf>
    <xf numFmtId="3" fontId="13" fillId="3" borderId="1" xfId="14" applyNumberFormat="1" applyFont="1" applyFill="1" applyBorder="1" applyAlignment="1" applyProtection="1">
      <alignment horizontal="center" vertical="center" wrapText="1"/>
      <protection locked="0"/>
    </xf>
    <xf numFmtId="165" fontId="13" fillId="3" borderId="1" xfId="14" applyNumberFormat="1" applyFont="1" applyFill="1" applyBorder="1" applyAlignment="1" applyProtection="1">
      <alignment horizontal="center" vertical="center" wrapText="1"/>
    </xf>
    <xf numFmtId="3" fontId="13" fillId="3" borderId="1" xfId="14" applyNumberFormat="1" applyFont="1" applyFill="1" applyBorder="1" applyAlignment="1" applyProtection="1">
      <alignment horizontal="center" vertical="center"/>
    </xf>
    <xf numFmtId="166" fontId="13" fillId="3" borderId="0" xfId="12" applyNumberFormat="1" applyFont="1" applyFill="1"/>
    <xf numFmtId="2" fontId="42" fillId="0" borderId="0" xfId="12" applyNumberFormat="1" applyFont="1" applyFill="1" applyBorder="1"/>
    <xf numFmtId="2" fontId="32" fillId="0" borderId="0" xfId="12" applyNumberFormat="1" applyFont="1" applyFill="1" applyBorder="1"/>
    <xf numFmtId="0" fontId="20" fillId="0" borderId="0" xfId="39" applyFont="1"/>
    <xf numFmtId="0" fontId="34" fillId="0" borderId="0" xfId="39" applyFont="1" applyAlignment="1">
      <alignment horizontal="right"/>
    </xf>
    <xf numFmtId="0" fontId="39" fillId="0" borderId="0" xfId="39" applyFont="1" applyBorder="1" applyAlignment="1">
      <alignment horizontal="justify" vertical="top" wrapText="1"/>
    </xf>
    <xf numFmtId="0" fontId="44" fillId="0" borderId="0" xfId="44" applyFont="1" applyBorder="1" applyAlignment="1" applyProtection="1">
      <alignment horizontal="right" vertical="top" wrapText="1"/>
    </xf>
    <xf numFmtId="0" fontId="39" fillId="0" borderId="0" xfId="39" applyFont="1" applyBorder="1" applyAlignment="1">
      <alignment horizontal="right" vertical="top" wrapText="1"/>
    </xf>
    <xf numFmtId="0" fontId="39" fillId="0" borderId="0" xfId="39" applyFont="1"/>
    <xf numFmtId="0" fontId="39" fillId="0" borderId="0" xfId="39" applyFont="1" applyBorder="1" applyAlignment="1">
      <alignment vertical="top" wrapText="1"/>
    </xf>
    <xf numFmtId="0" fontId="20" fillId="0" borderId="0" xfId="39" applyFont="1" applyAlignment="1">
      <alignment vertical="center"/>
    </xf>
    <xf numFmtId="0" fontId="39" fillId="0" borderId="0" xfId="39" applyFont="1" applyBorder="1" applyAlignment="1">
      <alignment horizontal="right" vertical="center" wrapText="1"/>
    </xf>
    <xf numFmtId="0" fontId="44" fillId="0" borderId="0" xfId="44" applyFont="1" applyBorder="1" applyAlignment="1" applyProtection="1">
      <alignment vertical="center" wrapText="1"/>
    </xf>
    <xf numFmtId="0" fontId="39" fillId="0" borderId="0" xfId="39" applyFont="1" applyAlignment="1"/>
    <xf numFmtId="0" fontId="39" fillId="0" borderId="0" xfId="39" applyFont="1" applyAlignment="1">
      <alignment horizontal="justify"/>
    </xf>
    <xf numFmtId="0" fontId="11" fillId="0" borderId="0" xfId="39"/>
    <xf numFmtId="0" fontId="11" fillId="0" borderId="0" xfId="39" applyAlignment="1">
      <alignment vertical="center"/>
    </xf>
    <xf numFmtId="0" fontId="41" fillId="0" borderId="21" xfId="39" applyFont="1" applyBorder="1" applyAlignment="1">
      <alignment horizontal="justify" vertical="center" wrapText="1"/>
    </xf>
    <xf numFmtId="0" fontId="41" fillId="0" borderId="1" xfId="39" applyFont="1" applyBorder="1" applyAlignment="1">
      <alignment horizontal="justify" vertical="center" wrapText="1"/>
    </xf>
    <xf numFmtId="0" fontId="41" fillId="0" borderId="1" xfId="39" applyFont="1" applyBorder="1" applyAlignment="1">
      <alignment horizontal="center" vertical="center" wrapText="1"/>
    </xf>
    <xf numFmtId="49" fontId="41" fillId="0" borderId="1" xfId="39" applyNumberFormat="1" applyFont="1" applyBorder="1" applyAlignment="1">
      <alignment horizontal="center" vertical="center" wrapText="1"/>
    </xf>
    <xf numFmtId="3" fontId="41" fillId="0" borderId="1" xfId="39" applyNumberFormat="1" applyFont="1" applyBorder="1" applyAlignment="1">
      <alignment horizontal="center" vertical="center" wrapText="1"/>
    </xf>
    <xf numFmtId="0" fontId="41" fillId="0" borderId="38" xfId="39" applyFont="1" applyBorder="1" applyAlignment="1">
      <alignment horizontal="justify" vertical="center" wrapText="1"/>
    </xf>
    <xf numFmtId="0" fontId="41" fillId="0" borderId="38" xfId="39" applyFont="1" applyBorder="1" applyAlignment="1">
      <alignment horizontal="justify" vertical="top" wrapText="1"/>
    </xf>
    <xf numFmtId="0" fontId="41" fillId="0" borderId="15" xfId="39" applyFont="1" applyBorder="1" applyAlignment="1">
      <alignment horizontal="justify" vertical="center" wrapText="1"/>
    </xf>
    <xf numFmtId="0" fontId="41" fillId="0" borderId="15" xfId="39" applyFont="1" applyBorder="1" applyAlignment="1">
      <alignment horizontal="center" vertical="center" wrapText="1"/>
    </xf>
    <xf numFmtId="49" fontId="41" fillId="0" borderId="15" xfId="39" applyNumberFormat="1" applyFont="1" applyBorder="1" applyAlignment="1">
      <alignment horizontal="center" vertical="center" wrapText="1"/>
    </xf>
    <xf numFmtId="0" fontId="41" fillId="0" borderId="41" xfId="39" applyFont="1" applyBorder="1" applyAlignment="1">
      <alignment horizontal="justify" vertical="top" wrapText="1"/>
    </xf>
    <xf numFmtId="0" fontId="39" fillId="0" borderId="30" xfId="39" applyFont="1" applyBorder="1" applyAlignment="1">
      <alignment horizontal="justify" vertical="center" wrapText="1"/>
    </xf>
    <xf numFmtId="0" fontId="39" fillId="0" borderId="30" xfId="39" applyFont="1" applyBorder="1" applyAlignment="1">
      <alignment horizontal="justify" vertical="top" wrapText="1"/>
    </xf>
    <xf numFmtId="0" fontId="11" fillId="0" borderId="1" xfId="39" applyBorder="1" applyAlignment="1">
      <alignment horizontal="center"/>
    </xf>
    <xf numFmtId="2" fontId="14" fillId="6" borderId="1" xfId="14" applyNumberFormat="1" applyFont="1" applyFill="1" applyBorder="1" applyAlignment="1" applyProtection="1">
      <alignment horizontal="center" vertical="center" wrapText="1"/>
    </xf>
    <xf numFmtId="2" fontId="14" fillId="6" borderId="1" xfId="14" applyNumberFormat="1" applyFont="1" applyFill="1" applyBorder="1" applyAlignment="1" applyProtection="1">
      <alignment horizontal="center" vertical="center" wrapText="1"/>
      <protection locked="0"/>
    </xf>
    <xf numFmtId="0" fontId="13" fillId="6" borderId="1" xfId="14" applyFont="1" applyFill="1" applyBorder="1" applyAlignment="1" applyProtection="1">
      <alignment horizontal="center" vertical="center" wrapText="1"/>
    </xf>
    <xf numFmtId="166" fontId="14" fillId="6" borderId="1" xfId="14" applyNumberFormat="1" applyFont="1" applyFill="1" applyBorder="1" applyAlignment="1" applyProtection="1">
      <alignment horizontal="center" vertical="center" wrapText="1"/>
    </xf>
    <xf numFmtId="165" fontId="14" fillId="6" borderId="1" xfId="14" applyNumberFormat="1" applyFont="1" applyFill="1" applyBorder="1" applyAlignment="1" applyProtection="1">
      <alignment horizontal="center" vertical="center" wrapText="1"/>
    </xf>
    <xf numFmtId="3" fontId="13" fillId="6" borderId="1" xfId="14" applyNumberFormat="1" applyFont="1" applyFill="1" applyBorder="1" applyAlignment="1" applyProtection="1">
      <alignment horizontal="center" vertical="center" wrapText="1"/>
      <protection locked="0"/>
    </xf>
    <xf numFmtId="165" fontId="13" fillId="6" borderId="1" xfId="14" applyNumberFormat="1" applyFont="1" applyFill="1" applyBorder="1" applyAlignment="1" applyProtection="1">
      <alignment horizontal="center" vertical="center" wrapText="1"/>
    </xf>
    <xf numFmtId="0" fontId="23" fillId="0" borderId="0" xfId="0" applyFont="1"/>
    <xf numFmtId="0" fontId="36" fillId="0" borderId="0" xfId="0" applyFont="1" applyProtection="1"/>
    <xf numFmtId="0" fontId="23" fillId="0" borderId="0" xfId="0" applyFont="1" applyProtection="1"/>
    <xf numFmtId="4" fontId="23" fillId="0" borderId="0" xfId="0" applyNumberFormat="1" applyFont="1" applyProtection="1"/>
    <xf numFmtId="0" fontId="36" fillId="0" borderId="2" xfId="0" applyFont="1" applyBorder="1" applyAlignment="1"/>
    <xf numFmtId="0" fontId="23" fillId="0" borderId="10" xfId="0" applyFont="1" applyBorder="1" applyAlignment="1"/>
    <xf numFmtId="0" fontId="23" fillId="0" borderId="2" xfId="0" applyFont="1" applyBorder="1" applyAlignment="1"/>
    <xf numFmtId="4" fontId="23" fillId="0" borderId="0" xfId="0" applyNumberFormat="1" applyFont="1"/>
    <xf numFmtId="0" fontId="23" fillId="0" borderId="1" xfId="0" applyFont="1" applyBorder="1" applyAlignment="1">
      <alignment horizontal="center" vertical="center" wrapText="1"/>
    </xf>
    <xf numFmtId="3" fontId="23" fillId="0" borderId="1" xfId="0" applyNumberFormat="1" applyFont="1" applyFill="1" applyBorder="1" applyAlignment="1">
      <alignment horizontal="center"/>
    </xf>
    <xf numFmtId="0" fontId="23" fillId="0" borderId="0" xfId="0" applyFont="1" applyAlignment="1">
      <alignment vertical="center"/>
    </xf>
    <xf numFmtId="0" fontId="23" fillId="0" borderId="21" xfId="0" applyFont="1" applyBorder="1" applyAlignment="1">
      <alignment horizontal="center" vertical="center" wrapText="1"/>
    </xf>
    <xf numFmtId="4" fontId="23" fillId="0" borderId="38" xfId="0" applyNumberFormat="1" applyFont="1" applyBorder="1" applyAlignment="1">
      <alignment horizontal="center" vertical="center" wrapText="1"/>
    </xf>
    <xf numFmtId="3" fontId="23" fillId="0" borderId="1" xfId="0" applyNumberFormat="1" applyFont="1" applyFill="1" applyBorder="1" applyAlignment="1" applyProtection="1">
      <alignment horizontal="center"/>
      <protection locked="0"/>
    </xf>
    <xf numFmtId="0" fontId="36" fillId="0" borderId="16" xfId="0" applyFont="1" applyBorder="1" applyAlignment="1">
      <alignment horizontal="left"/>
    </xf>
    <xf numFmtId="0" fontId="36" fillId="0" borderId="18" xfId="0" applyFont="1" applyBorder="1" applyAlignment="1">
      <alignment horizontal="left"/>
    </xf>
    <xf numFmtId="0" fontId="23" fillId="2" borderId="1" xfId="0" applyFont="1" applyFill="1" applyBorder="1" applyAlignment="1">
      <alignment horizontal="center"/>
    </xf>
    <xf numFmtId="0" fontId="36" fillId="0" borderId="0" xfId="0" applyFont="1"/>
    <xf numFmtId="0" fontId="23" fillId="0" borderId="21" xfId="0" applyFont="1" applyBorder="1" applyAlignment="1" applyProtection="1">
      <alignment horizontal="center" vertical="center" wrapText="1"/>
      <protection locked="0"/>
    </xf>
    <xf numFmtId="0" fontId="23" fillId="0" borderId="21" xfId="0" applyFont="1" applyBorder="1" applyAlignment="1">
      <alignment horizontal="center" vertical="center"/>
    </xf>
    <xf numFmtId="4" fontId="23" fillId="3" borderId="1" xfId="0" applyNumberFormat="1" applyFont="1" applyFill="1" applyBorder="1" applyAlignment="1">
      <alignment horizontal="center"/>
    </xf>
    <xf numFmtId="0" fontId="23" fillId="0" borderId="1" xfId="0" applyFont="1" applyBorder="1" applyAlignment="1">
      <alignment vertical="center"/>
    </xf>
    <xf numFmtId="4" fontId="23" fillId="2" borderId="1" xfId="0" applyNumberFormat="1" applyFont="1" applyFill="1" applyBorder="1" applyAlignment="1">
      <alignment vertical="center"/>
    </xf>
    <xf numFmtId="4" fontId="23" fillId="0" borderId="38" xfId="0" applyNumberFormat="1" applyFont="1" applyFill="1" applyBorder="1" applyAlignment="1">
      <alignment horizontal="center" vertical="center"/>
    </xf>
    <xf numFmtId="3" fontId="23" fillId="3" borderId="38" xfId="0" applyNumberFormat="1" applyFont="1" applyFill="1" applyBorder="1" applyAlignment="1">
      <alignment horizontal="center" vertical="center" wrapText="1"/>
    </xf>
    <xf numFmtId="1" fontId="23" fillId="0" borderId="1" xfId="0" applyNumberFormat="1" applyFont="1" applyFill="1" applyBorder="1" applyAlignment="1">
      <alignment horizontal="center"/>
    </xf>
    <xf numFmtId="0" fontId="23" fillId="0" borderId="0" xfId="0" applyFont="1" applyAlignment="1">
      <alignment horizontal="center"/>
    </xf>
    <xf numFmtId="0" fontId="20" fillId="0" borderId="0" xfId="0" applyFont="1"/>
    <xf numFmtId="0" fontId="38" fillId="0" borderId="0" xfId="0" applyFont="1" applyAlignment="1">
      <alignment horizontal="center"/>
    </xf>
    <xf numFmtId="0" fontId="39" fillId="0" borderId="0" xfId="0" applyFont="1" applyBorder="1" applyAlignment="1">
      <alignment horizontal="justify" vertical="top" wrapText="1"/>
    </xf>
    <xf numFmtId="0" fontId="5" fillId="0" borderId="0" xfId="8" applyFont="1"/>
    <xf numFmtId="0" fontId="39" fillId="0" borderId="0" xfId="0" applyFont="1" applyAlignment="1">
      <alignment horizontal="center"/>
    </xf>
    <xf numFmtId="0" fontId="20" fillId="0" borderId="0" xfId="0" applyFont="1" applyAlignment="1">
      <alignment vertical="center"/>
    </xf>
    <xf numFmtId="0" fontId="39" fillId="0" borderId="0" xfId="0" applyFont="1" applyAlignment="1">
      <alignment horizontal="center" vertical="center"/>
    </xf>
    <xf numFmtId="0" fontId="46" fillId="0" borderId="0" xfId="0" applyFont="1" applyAlignment="1">
      <alignment vertical="center"/>
    </xf>
    <xf numFmtId="0" fontId="23" fillId="0" borderId="0" xfId="38" applyFont="1" applyBorder="1" applyAlignment="1" applyProtection="1">
      <alignment horizontal="right" vertical="center"/>
    </xf>
    <xf numFmtId="0" fontId="39" fillId="0" borderId="0" xfId="0" applyFont="1" applyAlignment="1"/>
    <xf numFmtId="0" fontId="14" fillId="0" borderId="0" xfId="0" applyFont="1" applyAlignment="1"/>
    <xf numFmtId="0" fontId="48" fillId="0" borderId="0" xfId="0" applyFont="1" applyAlignment="1"/>
    <xf numFmtId="0" fontId="13" fillId="0" borderId="0" xfId="0" applyFont="1" applyBorder="1" applyAlignment="1">
      <alignment horizontal="right" vertical="top" wrapText="1"/>
    </xf>
    <xf numFmtId="4" fontId="39" fillId="0" borderId="0" xfId="0" applyNumberFormat="1" applyFont="1" applyAlignment="1"/>
    <xf numFmtId="4" fontId="37" fillId="0" borderId="0" xfId="0" applyNumberFormat="1" applyFont="1" applyAlignment="1">
      <alignment horizontal="center"/>
    </xf>
    <xf numFmtId="0" fontId="39" fillId="0" borderId="0" xfId="0" applyFont="1" applyAlignment="1">
      <alignment horizontal="justify"/>
    </xf>
    <xf numFmtId="0" fontId="23" fillId="0" borderId="0" xfId="38" applyFont="1" applyBorder="1" applyAlignment="1" applyProtection="1">
      <alignment horizontal="right" vertical="top" wrapText="1"/>
    </xf>
    <xf numFmtId="4" fontId="20" fillId="0" borderId="0" xfId="0" applyNumberFormat="1" applyFont="1" applyAlignment="1"/>
    <xf numFmtId="0" fontId="20" fillId="0" borderId="0" xfId="0" applyFont="1" applyAlignment="1"/>
    <xf numFmtId="0" fontId="23" fillId="3" borderId="1" xfId="0" applyFont="1" applyFill="1" applyBorder="1" applyAlignment="1">
      <alignment horizontal="center"/>
    </xf>
    <xf numFmtId="0" fontId="23" fillId="0" borderId="0" xfId="0" applyFont="1" applyAlignment="1" applyProtection="1">
      <alignment horizontal="center"/>
    </xf>
    <xf numFmtId="0" fontId="36" fillId="0" borderId="2" xfId="0" applyFont="1" applyBorder="1" applyAlignment="1">
      <alignment horizontal="center"/>
    </xf>
    <xf numFmtId="0" fontId="23" fillId="0" borderId="2" xfId="0" applyFont="1" applyBorder="1" applyAlignment="1">
      <alignment horizontal="center"/>
    </xf>
    <xf numFmtId="0" fontId="51" fillId="0" borderId="19" xfId="0" applyFont="1" applyBorder="1" applyAlignment="1">
      <alignment horizontal="left"/>
    </xf>
    <xf numFmtId="0" fontId="13" fillId="0" borderId="0" xfId="6" applyFont="1" applyBorder="1" applyAlignment="1"/>
    <xf numFmtId="3" fontId="14" fillId="6" borderId="1" xfId="14" applyNumberFormat="1" applyFont="1" applyFill="1" applyBorder="1" applyAlignment="1" applyProtection="1">
      <alignment horizontal="center" vertical="center" wrapText="1"/>
      <protection locked="0"/>
    </xf>
    <xf numFmtId="0" fontId="41" fillId="0" borderId="4" xfId="39" applyFont="1" applyBorder="1" applyAlignment="1">
      <alignment horizontal="center" vertical="center" wrapText="1"/>
    </xf>
    <xf numFmtId="0" fontId="41" fillId="0" borderId="13" xfId="39" applyFont="1" applyBorder="1" applyAlignment="1">
      <alignment horizontal="center" vertical="center" wrapText="1"/>
    </xf>
    <xf numFmtId="0" fontId="18" fillId="0" borderId="43" xfId="44" applyFont="1" applyBorder="1" applyAlignment="1" applyProtection="1">
      <alignment horizontal="center" vertical="center" wrapText="1"/>
    </xf>
    <xf numFmtId="0" fontId="18" fillId="0" borderId="37" xfId="44" applyFont="1" applyBorder="1" applyAlignment="1" applyProtection="1">
      <alignment horizontal="center" vertical="center" wrapText="1"/>
    </xf>
    <xf numFmtId="0" fontId="39" fillId="0" borderId="51" xfId="39" applyFont="1" applyBorder="1" applyAlignment="1">
      <alignment horizontal="center" vertical="center" wrapText="1"/>
    </xf>
    <xf numFmtId="0" fontId="39" fillId="0" borderId="43" xfId="39" applyFont="1" applyBorder="1" applyAlignment="1">
      <alignment horizontal="center" vertical="center" wrapText="1"/>
    </xf>
    <xf numFmtId="0" fontId="41" fillId="0" borderId="4" xfId="39" applyFont="1" applyBorder="1" applyAlignment="1">
      <alignment horizontal="justify" vertical="top" wrapText="1"/>
    </xf>
    <xf numFmtId="49" fontId="41" fillId="0" borderId="4" xfId="39" applyNumberFormat="1" applyFont="1" applyBorder="1" applyAlignment="1">
      <alignment horizontal="center" vertical="center" wrapText="1"/>
    </xf>
    <xf numFmtId="4" fontId="41" fillId="0" borderId="4" xfId="39" applyNumberFormat="1" applyFont="1" applyBorder="1" applyAlignment="1">
      <alignment horizontal="center" vertical="center" wrapText="1"/>
    </xf>
    <xf numFmtId="0" fontId="41" fillId="0" borderId="47" xfId="39" applyFont="1" applyBorder="1" applyAlignment="1">
      <alignment horizontal="justify" vertical="top" wrapText="1"/>
    </xf>
    <xf numFmtId="0" fontId="39" fillId="0" borderId="32" xfId="39" applyFont="1" applyBorder="1" applyAlignment="1">
      <alignment horizontal="center" vertical="top" wrapText="1"/>
    </xf>
    <xf numFmtId="0" fontId="39" fillId="0" borderId="44" xfId="39" applyFont="1" applyBorder="1" applyAlignment="1">
      <alignment horizontal="center" vertical="top" wrapText="1"/>
    </xf>
    <xf numFmtId="0" fontId="39" fillId="0" borderId="45" xfId="39" applyFont="1" applyBorder="1" applyAlignment="1">
      <alignment horizontal="center" vertical="top" wrapText="1"/>
    </xf>
    <xf numFmtId="0" fontId="41" fillId="0" borderId="40" xfId="39" applyFont="1" applyBorder="1" applyAlignment="1">
      <alignment horizontal="justify" vertical="center" wrapText="1"/>
    </xf>
    <xf numFmtId="0" fontId="41" fillId="0" borderId="34" xfId="39" applyFont="1" applyBorder="1" applyAlignment="1">
      <alignment horizontal="center" vertical="center" wrapText="1"/>
    </xf>
    <xf numFmtId="3" fontId="14" fillId="3" borderId="1" xfId="14" applyNumberFormat="1" applyFont="1" applyFill="1" applyBorder="1" applyAlignment="1" applyProtection="1">
      <alignment horizontal="center" vertical="center" wrapText="1"/>
    </xf>
    <xf numFmtId="0" fontId="25" fillId="0" borderId="0" xfId="59" applyFont="1" applyBorder="1"/>
    <xf numFmtId="0" fontId="26" fillId="0" borderId="0" xfId="59" applyFont="1" applyBorder="1"/>
    <xf numFmtId="0" fontId="26" fillId="0" borderId="0" xfId="59" applyFont="1" applyAlignment="1">
      <alignment horizontal="left" vertical="center" indent="1"/>
    </xf>
    <xf numFmtId="0" fontId="35" fillId="0" borderId="1" xfId="39" applyFont="1" applyBorder="1" applyAlignment="1">
      <alignment vertical="center" wrapText="1"/>
    </xf>
    <xf numFmtId="0" fontId="36" fillId="0" borderId="1" xfId="39" applyFont="1" applyBorder="1" applyAlignment="1">
      <alignment horizontal="center" vertical="center" wrapText="1"/>
    </xf>
    <xf numFmtId="0" fontId="13" fillId="0" borderId="1" xfId="39" applyFont="1" applyBorder="1"/>
    <xf numFmtId="0" fontId="52" fillId="0" borderId="0" xfId="59" applyFont="1" applyBorder="1"/>
    <xf numFmtId="0" fontId="13" fillId="0" borderId="4" xfId="39" applyFont="1" applyBorder="1"/>
    <xf numFmtId="0" fontId="13" fillId="0" borderId="11" xfId="39" applyFont="1" applyBorder="1"/>
    <xf numFmtId="1" fontId="14" fillId="0" borderId="1" xfId="39" applyNumberFormat="1" applyFont="1" applyBorder="1" applyAlignment="1">
      <alignment horizontal="center" vertical="center" wrapText="1"/>
    </xf>
    <xf numFmtId="0" fontId="13" fillId="0" borderId="1" xfId="39" applyFont="1" applyBorder="1" applyAlignment="1">
      <alignment vertical="center" wrapText="1"/>
    </xf>
    <xf numFmtId="0" fontId="14" fillId="0" borderId="1" xfId="39" applyFont="1" applyBorder="1" applyAlignment="1">
      <alignment horizontal="center" vertical="center" wrapText="1"/>
    </xf>
    <xf numFmtId="0" fontId="13" fillId="0" borderId="20" xfId="39" applyFont="1" applyBorder="1"/>
    <xf numFmtId="0" fontId="26" fillId="0" borderId="0" xfId="59" applyFont="1"/>
    <xf numFmtId="0" fontId="52" fillId="0" borderId="1" xfId="59" applyFont="1" applyBorder="1" applyAlignment="1">
      <alignment horizontal="center" vertical="center" wrapText="1"/>
    </xf>
    <xf numFmtId="14" fontId="13" fillId="0" borderId="1" xfId="39" applyNumberFormat="1" applyFont="1" applyBorder="1" applyAlignment="1">
      <alignment horizontal="left" vertical="center" wrapText="1"/>
    </xf>
    <xf numFmtId="0" fontId="53" fillId="0" borderId="1" xfId="39" applyFont="1" applyBorder="1" applyAlignment="1">
      <alignment vertical="center" wrapText="1"/>
    </xf>
    <xf numFmtId="0" fontId="52" fillId="0" borderId="5" xfId="59" applyFont="1" applyBorder="1" applyAlignment="1">
      <alignment horizontal="center" vertical="center" wrapText="1"/>
    </xf>
    <xf numFmtId="0" fontId="13" fillId="0" borderId="1" xfId="39" applyFont="1" applyBorder="1" applyAlignment="1">
      <alignment horizontal="center" vertical="center" wrapText="1"/>
    </xf>
    <xf numFmtId="0" fontId="23" fillId="0" borderId="1" xfId="39" applyFont="1" applyBorder="1"/>
    <xf numFmtId="0" fontId="13" fillId="0" borderId="5" xfId="39" applyFont="1" applyBorder="1"/>
    <xf numFmtId="0" fontId="13" fillId="0" borderId="1" xfId="39" applyFont="1" applyBorder="1" applyAlignment="1">
      <alignment horizontal="left" vertical="center" wrapText="1"/>
    </xf>
    <xf numFmtId="0" fontId="25" fillId="0" borderId="0" xfId="59" applyFont="1" applyBorder="1" applyAlignment="1">
      <alignment horizontal="left" vertical="center" wrapText="1" indent="2"/>
    </xf>
    <xf numFmtId="0" fontId="52" fillId="0" borderId="0" xfId="59" applyFont="1" applyBorder="1" applyAlignment="1">
      <alignment horizontal="left" vertical="center" wrapText="1" indent="2"/>
    </xf>
    <xf numFmtId="0" fontId="52" fillId="0" borderId="0" xfId="59" applyFont="1" applyBorder="1" applyAlignment="1">
      <alignment vertical="center" wrapText="1"/>
    </xf>
    <xf numFmtId="0" fontId="35" fillId="0" borderId="7" xfId="39" applyFont="1" applyBorder="1" applyAlignment="1">
      <alignment vertical="center" wrapText="1"/>
    </xf>
    <xf numFmtId="0" fontId="35" fillId="0" borderId="3" xfId="39" applyFont="1" applyBorder="1" applyAlignment="1">
      <alignment vertical="center" wrapText="1"/>
    </xf>
    <xf numFmtId="0" fontId="35" fillId="0" borderId="6" xfId="39" applyFont="1" applyBorder="1" applyAlignment="1">
      <alignment vertical="center" wrapText="1"/>
    </xf>
    <xf numFmtId="0" fontId="13" fillId="0" borderId="0" xfId="39" applyFont="1" applyBorder="1"/>
    <xf numFmtId="0" fontId="13" fillId="0" borderId="48" xfId="39" applyFont="1" applyBorder="1" applyAlignment="1">
      <alignment horizontal="center" vertical="center" wrapText="1"/>
    </xf>
    <xf numFmtId="0" fontId="23" fillId="0" borderId="46" xfId="39" applyFont="1" applyBorder="1" applyAlignment="1">
      <alignment vertical="center" wrapText="1"/>
    </xf>
    <xf numFmtId="0" fontId="23" fillId="0" borderId="50" xfId="39" applyFont="1" applyBorder="1"/>
    <xf numFmtId="0" fontId="13" fillId="0" borderId="33" xfId="39" applyFont="1" applyBorder="1" applyAlignment="1">
      <alignment horizontal="center" vertical="center" wrapText="1"/>
    </xf>
    <xf numFmtId="0" fontId="13" fillId="0" borderId="34" xfId="39" applyFont="1" applyBorder="1"/>
    <xf numFmtId="0" fontId="13" fillId="0" borderId="35" xfId="39" applyFont="1" applyBorder="1"/>
    <xf numFmtId="0" fontId="23" fillId="0" borderId="23" xfId="39" applyFont="1" applyBorder="1"/>
    <xf numFmtId="0" fontId="13" fillId="0" borderId="10" xfId="39" applyFont="1" applyBorder="1" applyAlignment="1">
      <alignment horizontal="center" vertical="center" wrapText="1"/>
    </xf>
    <xf numFmtId="0" fontId="23" fillId="0" borderId="1" xfId="39" applyFont="1" applyBorder="1" applyAlignment="1">
      <alignment vertical="center" wrapText="1"/>
    </xf>
    <xf numFmtId="0" fontId="35" fillId="0" borderId="10" xfId="0" applyFont="1" applyBorder="1" applyAlignment="1"/>
    <xf numFmtId="0" fontId="23" fillId="0" borderId="1" xfId="0" applyFont="1" applyFill="1" applyBorder="1" applyAlignment="1" applyProtection="1">
      <alignment horizontal="center"/>
      <protection locked="0"/>
    </xf>
    <xf numFmtId="0" fontId="36" fillId="0" borderId="0" xfId="0" applyNumberFormat="1" applyFont="1"/>
    <xf numFmtId="49" fontId="25" fillId="0" borderId="1"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1" fontId="25"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0" fontId="23" fillId="3" borderId="4" xfId="0" applyFont="1" applyFill="1" applyBorder="1" applyAlignment="1">
      <alignment horizontal="center"/>
    </xf>
    <xf numFmtId="1" fontId="23" fillId="3" borderId="4" xfId="0" applyNumberFormat="1" applyFont="1" applyFill="1" applyBorder="1" applyAlignment="1">
      <alignment horizontal="center"/>
    </xf>
    <xf numFmtId="1" fontId="23" fillId="3" borderId="1" xfId="0" applyNumberFormat="1" applyFont="1" applyFill="1" applyBorder="1" applyAlignment="1">
      <alignment horizontal="center"/>
    </xf>
    <xf numFmtId="0" fontId="23" fillId="3" borderId="5" xfId="0" applyFont="1" applyFill="1" applyBorder="1" applyAlignment="1">
      <alignment horizontal="center"/>
    </xf>
    <xf numFmtId="1" fontId="23" fillId="3" borderId="5" xfId="0" applyNumberFormat="1" applyFont="1" applyFill="1" applyBorder="1" applyAlignment="1">
      <alignment horizontal="center"/>
    </xf>
    <xf numFmtId="4" fontId="58" fillId="0" borderId="1" xfId="29" applyNumberFormat="1" applyFont="1" applyFill="1" applyBorder="1" applyAlignment="1" applyProtection="1">
      <alignment horizontal="center" vertical="center" wrapText="1"/>
      <protection locked="0"/>
    </xf>
    <xf numFmtId="0" fontId="20" fillId="0" borderId="0" xfId="66" applyFont="1" applyFill="1" applyAlignment="1">
      <alignment vertical="center"/>
    </xf>
    <xf numFmtId="0" fontId="20" fillId="0" borderId="0" xfId="66" applyFont="1" applyFill="1" applyAlignment="1">
      <alignment horizontal="center" vertical="center" wrapText="1"/>
    </xf>
    <xf numFmtId="0" fontId="20" fillId="0" borderId="0" xfId="66" applyFont="1" applyFill="1" applyAlignment="1">
      <alignment vertical="center" wrapText="1"/>
    </xf>
    <xf numFmtId="0" fontId="20" fillId="0" borderId="0" xfId="66" applyFont="1" applyFill="1" applyAlignment="1">
      <alignment horizontal="center" vertical="center"/>
    </xf>
    <xf numFmtId="0" fontId="20" fillId="0" borderId="0" xfId="66" applyFont="1" applyFill="1" applyAlignment="1">
      <alignment horizontal="left" vertical="center"/>
    </xf>
    <xf numFmtId="0" fontId="57" fillId="0" borderId="0" xfId="66" applyFont="1" applyFill="1" applyAlignment="1">
      <alignment horizontal="center" vertical="center"/>
    </xf>
    <xf numFmtId="0" fontId="16" fillId="0" borderId="0" xfId="66" applyFont="1" applyFill="1" applyAlignment="1">
      <alignment vertical="center"/>
    </xf>
    <xf numFmtId="0" fontId="16" fillId="0" borderId="0" xfId="66" applyFont="1" applyFill="1" applyAlignment="1">
      <alignment vertical="center" wrapText="1"/>
    </xf>
    <xf numFmtId="0" fontId="57" fillId="0" borderId="0" xfId="66" applyFont="1" applyFill="1" applyAlignment="1">
      <alignment horizontal="center" vertical="center" wrapText="1"/>
    </xf>
    <xf numFmtId="0" fontId="57" fillId="4" borderId="5" xfId="66" applyFont="1" applyFill="1" applyBorder="1" applyAlignment="1">
      <alignment horizontal="center" vertical="center" textRotation="90" wrapText="1"/>
    </xf>
    <xf numFmtId="0" fontId="20" fillId="0" borderId="0" xfId="66" applyFont="1" applyFill="1" applyAlignment="1">
      <alignment horizontal="center" vertical="center" textRotation="90" wrapText="1"/>
    </xf>
    <xf numFmtId="0" fontId="20" fillId="0" borderId="1" xfId="66" applyFont="1" applyFill="1" applyBorder="1" applyAlignment="1">
      <alignment horizontal="center" vertical="center" textRotation="90" wrapText="1"/>
    </xf>
    <xf numFmtId="0" fontId="20" fillId="0" borderId="10" xfId="66" applyFont="1" applyFill="1" applyBorder="1" applyAlignment="1">
      <alignment horizontal="center" vertical="center" textRotation="90" wrapText="1"/>
    </xf>
    <xf numFmtId="0" fontId="20" fillId="0" borderId="1" xfId="66" applyFont="1" applyFill="1" applyBorder="1" applyAlignment="1">
      <alignment vertical="center" textRotation="90" wrapText="1"/>
    </xf>
    <xf numFmtId="0" fontId="20" fillId="0" borderId="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4" borderId="1" xfId="66" applyFont="1" applyFill="1" applyBorder="1" applyAlignment="1">
      <alignment horizontal="center" vertical="center" wrapText="1"/>
    </xf>
    <xf numFmtId="0" fontId="20" fillId="8" borderId="1" xfId="66" applyFont="1" applyFill="1" applyBorder="1" applyAlignment="1">
      <alignment horizontal="center" vertical="center" wrapText="1"/>
    </xf>
    <xf numFmtId="0" fontId="20" fillId="7" borderId="1" xfId="66" applyFont="1" applyFill="1" applyBorder="1" applyAlignment="1">
      <alignment horizontal="center" vertical="center" wrapText="1"/>
    </xf>
    <xf numFmtId="0" fontId="20" fillId="0" borderId="2" xfId="66" applyFont="1" applyFill="1" applyBorder="1" applyAlignment="1">
      <alignment horizontal="center" vertical="center" wrapText="1"/>
    </xf>
    <xf numFmtId="0" fontId="20" fillId="0" borderId="0" xfId="66" applyFont="1" applyFill="1" applyBorder="1" applyAlignment="1">
      <alignment horizontal="center" vertical="center" wrapText="1"/>
    </xf>
    <xf numFmtId="2" fontId="20" fillId="3" borderId="1" xfId="66" applyNumberFormat="1" applyFont="1" applyFill="1" applyBorder="1" applyAlignment="1">
      <alignment horizontal="center" vertical="center" wrapText="1"/>
    </xf>
    <xf numFmtId="0" fontId="20" fillId="0" borderId="1" xfId="29" applyFont="1" applyFill="1" applyBorder="1" applyAlignment="1" applyProtection="1">
      <alignment horizontal="center" vertical="center" wrapText="1"/>
      <protection locked="0"/>
    </xf>
    <xf numFmtId="2" fontId="20" fillId="0" borderId="1" xfId="66" applyNumberFormat="1" applyFont="1" applyFill="1" applyBorder="1" applyAlignment="1">
      <alignment horizontal="center" vertical="center" wrapText="1"/>
    </xf>
    <xf numFmtId="1" fontId="20" fillId="3" borderId="1" xfId="29" applyNumberFormat="1" applyFont="1" applyFill="1" applyBorder="1" applyAlignment="1" applyProtection="1">
      <alignment horizontal="center" vertical="center" wrapText="1"/>
      <protection locked="0"/>
    </xf>
    <xf numFmtId="4" fontId="20" fillId="4" borderId="1" xfId="66" applyNumberFormat="1" applyFont="1" applyFill="1" applyBorder="1" applyAlignment="1">
      <alignment horizontal="center" vertical="center" wrapText="1"/>
    </xf>
    <xf numFmtId="4" fontId="20" fillId="0" borderId="1" xfId="66" applyNumberFormat="1" applyFont="1" applyFill="1" applyBorder="1" applyAlignment="1">
      <alignment horizontal="center" vertical="center" wrapText="1"/>
    </xf>
    <xf numFmtId="4" fontId="20" fillId="8" borderId="4" xfId="66" applyNumberFormat="1" applyFont="1" applyFill="1" applyBorder="1" applyAlignment="1">
      <alignment horizontal="center" vertical="center" wrapText="1"/>
    </xf>
    <xf numFmtId="9" fontId="20" fillId="0" borderId="1" xfId="66" applyNumberFormat="1" applyFont="1" applyFill="1" applyBorder="1" applyAlignment="1">
      <alignment horizontal="center" vertical="center" wrapText="1"/>
    </xf>
    <xf numFmtId="3" fontId="20" fillId="0" borderId="1" xfId="66" applyNumberFormat="1" applyFont="1" applyFill="1" applyBorder="1" applyAlignment="1">
      <alignment horizontal="center" vertical="center" wrapText="1"/>
    </xf>
    <xf numFmtId="4" fontId="20" fillId="7" borderId="1" xfId="66" applyNumberFormat="1" applyFont="1" applyFill="1" applyBorder="1" applyAlignment="1">
      <alignment horizontal="center" vertical="center" wrapText="1"/>
    </xf>
    <xf numFmtId="4" fontId="20" fillId="8" borderId="1" xfId="66" applyNumberFormat="1" applyFont="1" applyFill="1" applyBorder="1" applyAlignment="1">
      <alignment horizontal="center" vertical="center" wrapText="1"/>
    </xf>
    <xf numFmtId="4" fontId="20" fillId="0" borderId="2" xfId="66" applyNumberFormat="1" applyFont="1" applyFill="1" applyBorder="1" applyAlignment="1">
      <alignment horizontal="center" vertical="center" wrapText="1"/>
    </xf>
    <xf numFmtId="1" fontId="20" fillId="3" borderId="1" xfId="66" applyNumberFormat="1" applyFont="1" applyFill="1" applyBorder="1" applyAlignment="1">
      <alignment horizontal="center" vertical="center" wrapText="1"/>
    </xf>
    <xf numFmtId="0" fontId="20" fillId="0" borderId="0" xfId="66" applyFont="1" applyFill="1" applyBorder="1" applyAlignment="1">
      <alignment vertical="center" wrapText="1"/>
    </xf>
    <xf numFmtId="49" fontId="20" fillId="0" borderId="1" xfId="29" applyNumberFormat="1" applyFont="1" applyFill="1" applyBorder="1" applyAlignment="1" applyProtection="1">
      <alignment horizontal="center" vertical="center" wrapText="1"/>
      <protection locked="0"/>
    </xf>
    <xf numFmtId="2" fontId="58" fillId="0" borderId="1" xfId="29" applyNumberFormat="1" applyFont="1" applyFill="1" applyBorder="1" applyAlignment="1" applyProtection="1">
      <alignment horizontal="center" vertical="center" wrapText="1"/>
      <protection locked="0"/>
    </xf>
    <xf numFmtId="2" fontId="58" fillId="3" borderId="1" xfId="29" applyNumberFormat="1" applyFont="1" applyFill="1" applyBorder="1" applyAlignment="1" applyProtection="1">
      <alignment horizontal="center" vertical="center" wrapText="1"/>
      <protection locked="0"/>
    </xf>
    <xf numFmtId="49" fontId="20" fillId="0" borderId="1" xfId="66" applyNumberFormat="1" applyFont="1" applyFill="1" applyBorder="1" applyAlignment="1">
      <alignment horizontal="center" vertical="center" wrapText="1"/>
    </xf>
    <xf numFmtId="2" fontId="58" fillId="4" borderId="1" xfId="29" applyNumberFormat="1" applyFont="1" applyFill="1" applyBorder="1" applyAlignment="1" applyProtection="1">
      <alignment horizontal="center" vertical="center" wrapText="1"/>
      <protection locked="0"/>
    </xf>
    <xf numFmtId="2" fontId="20" fillId="4" borderId="1" xfId="66" applyNumberFormat="1" applyFont="1" applyFill="1" applyBorder="1" applyAlignment="1">
      <alignment horizontal="center" vertical="center" wrapText="1"/>
    </xf>
    <xf numFmtId="2" fontId="20" fillId="4" borderId="1" xfId="66" applyNumberFormat="1" applyFont="1" applyFill="1" applyBorder="1" applyAlignment="1">
      <alignment vertical="center" wrapText="1"/>
    </xf>
    <xf numFmtId="3" fontId="20" fillId="4" borderId="1" xfId="66" applyNumberFormat="1" applyFont="1" applyFill="1" applyBorder="1" applyAlignment="1">
      <alignment horizontal="center" vertical="center" wrapText="1"/>
    </xf>
    <xf numFmtId="4" fontId="20" fillId="0" borderId="0" xfId="66" applyNumberFormat="1" applyFont="1" applyFill="1" applyBorder="1" applyAlignment="1">
      <alignment vertical="center" wrapText="1"/>
    </xf>
    <xf numFmtId="2" fontId="20" fillId="0" borderId="0" xfId="66" applyNumberFormat="1" applyFont="1" applyFill="1" applyBorder="1" applyAlignment="1">
      <alignment horizontal="center" vertical="center" wrapText="1"/>
    </xf>
    <xf numFmtId="0" fontId="20" fillId="0" borderId="0" xfId="66" applyNumberFormat="1" applyFont="1" applyFill="1" applyBorder="1" applyAlignment="1">
      <alignment horizontal="center" vertical="center" wrapText="1"/>
    </xf>
    <xf numFmtId="2" fontId="58" fillId="0" borderId="0" xfId="29" applyNumberFormat="1" applyFont="1" applyFill="1" applyBorder="1" applyAlignment="1" applyProtection="1">
      <alignment horizontal="center" vertical="center" wrapText="1"/>
      <protection locked="0"/>
    </xf>
    <xf numFmtId="2" fontId="20" fillId="0" borderId="0" xfId="66" applyNumberFormat="1" applyFont="1" applyFill="1" applyBorder="1" applyAlignment="1">
      <alignment vertical="center" wrapText="1"/>
    </xf>
    <xf numFmtId="4" fontId="20" fillId="0" borderId="0" xfId="66" applyNumberFormat="1" applyFont="1" applyFill="1" applyBorder="1" applyAlignment="1">
      <alignment horizontal="center" vertical="center" wrapText="1"/>
    </xf>
    <xf numFmtId="9" fontId="20" fillId="0" borderId="0" xfId="66" applyNumberFormat="1" applyFont="1" applyFill="1" applyBorder="1" applyAlignment="1">
      <alignment horizontal="center" vertical="center" wrapText="1"/>
    </xf>
    <xf numFmtId="0" fontId="61" fillId="0" borderId="0" xfId="66" applyNumberFormat="1" applyFont="1" applyBorder="1" applyAlignment="1">
      <alignment horizontal="center" vertical="center" wrapText="1"/>
    </xf>
    <xf numFmtId="2" fontId="12" fillId="0" borderId="0" xfId="66" applyNumberFormat="1" applyFont="1" applyBorder="1" applyAlignment="1">
      <alignment vertical="center" wrapText="1"/>
    </xf>
    <xf numFmtId="2" fontId="61" fillId="0" borderId="0" xfId="66" applyNumberFormat="1" applyFont="1" applyBorder="1" applyAlignment="1">
      <alignment horizontal="center" vertical="center" wrapText="1"/>
    </xf>
    <xf numFmtId="9" fontId="61" fillId="0" borderId="0" xfId="66" applyNumberFormat="1" applyFont="1" applyBorder="1" applyAlignment="1">
      <alignment horizontal="center" vertical="center" wrapText="1"/>
    </xf>
    <xf numFmtId="2" fontId="12" fillId="0" borderId="0" xfId="66" applyNumberFormat="1" applyFont="1" applyBorder="1" applyAlignment="1">
      <alignment horizontal="center" vertical="center" wrapText="1"/>
    </xf>
    <xf numFmtId="2" fontId="12" fillId="3" borderId="0" xfId="66" applyNumberFormat="1" applyFill="1" applyBorder="1" applyAlignment="1">
      <alignment horizontal="center" vertical="center" wrapText="1"/>
    </xf>
    <xf numFmtId="2" fontId="12" fillId="0" borderId="0" xfId="66" applyNumberFormat="1" applyBorder="1" applyAlignment="1">
      <alignment horizontal="center" vertical="center" wrapText="1"/>
    </xf>
    <xf numFmtId="2" fontId="62" fillId="0" borderId="0" xfId="66" applyNumberFormat="1" applyFont="1" applyBorder="1" applyAlignment="1">
      <alignment horizontal="center" vertical="center" wrapText="1"/>
    </xf>
    <xf numFmtId="2" fontId="61" fillId="0" borderId="0" xfId="66" applyNumberFormat="1" applyFont="1" applyFill="1" applyBorder="1" applyAlignment="1">
      <alignment horizontal="center" vertical="center" wrapText="1"/>
    </xf>
    <xf numFmtId="2" fontId="62" fillId="3" borderId="0" xfId="66" applyNumberFormat="1" applyFont="1" applyFill="1" applyBorder="1" applyAlignment="1">
      <alignment horizontal="center" vertical="center" wrapText="1"/>
    </xf>
    <xf numFmtId="0" fontId="12" fillId="0" borderId="0" xfId="66" applyFont="1" applyAlignment="1">
      <alignment horizontal="center" vertical="center" wrapText="1"/>
    </xf>
    <xf numFmtId="0" fontId="12" fillId="0" borderId="0" xfId="66" applyFont="1" applyBorder="1" applyAlignment="1">
      <alignment vertical="center" wrapText="1"/>
    </xf>
    <xf numFmtId="0" fontId="12" fillId="0" borderId="0" xfId="66" applyBorder="1" applyAlignment="1">
      <alignment horizontal="center" vertical="center" wrapText="1"/>
    </xf>
    <xf numFmtId="0" fontId="12" fillId="0" borderId="0" xfId="66" applyFont="1" applyBorder="1" applyAlignment="1">
      <alignment horizontal="center" vertical="center" wrapText="1"/>
    </xf>
    <xf numFmtId="0" fontId="12" fillId="3" borderId="0" xfId="66" applyFill="1" applyAlignment="1">
      <alignment horizontal="center" vertical="center" wrapText="1"/>
    </xf>
    <xf numFmtId="0" fontId="12" fillId="0" borderId="0" xfId="66" applyAlignment="1">
      <alignment horizontal="center" vertical="center" wrapText="1"/>
    </xf>
    <xf numFmtId="0" fontId="12" fillId="2" borderId="0" xfId="66" applyFont="1" applyFill="1" applyBorder="1" applyAlignment="1">
      <alignment horizontal="center" vertical="center" wrapText="1"/>
    </xf>
    <xf numFmtId="167" fontId="12" fillId="0" borderId="0" xfId="66" applyNumberFormat="1" applyFont="1" applyBorder="1" applyAlignment="1">
      <alignment vertical="center" wrapText="1"/>
    </xf>
    <xf numFmtId="0" fontId="20" fillId="0" borderId="0" xfId="66" applyFont="1" applyFill="1" applyAlignment="1">
      <alignment horizontal="left" vertical="center" wrapText="1"/>
    </xf>
    <xf numFmtId="4" fontId="20" fillId="0" borderId="0" xfId="66" applyNumberFormat="1" applyFont="1" applyFill="1" applyAlignment="1">
      <alignment vertical="center" wrapText="1"/>
    </xf>
    <xf numFmtId="2" fontId="20" fillId="0" borderId="0" xfId="66" applyNumberFormat="1" applyFont="1" applyFill="1" applyAlignment="1">
      <alignment horizontal="center" vertical="center" wrapText="1"/>
    </xf>
    <xf numFmtId="0" fontId="20" fillId="0" borderId="0" xfId="66" applyFont="1" applyFill="1" applyAlignment="1">
      <alignment horizontal="right" vertical="center" wrapText="1"/>
    </xf>
    <xf numFmtId="0" fontId="59" fillId="7" borderId="1" xfId="66" applyFont="1" applyFill="1" applyBorder="1" applyAlignment="1">
      <alignment horizontal="center" vertical="center" wrapText="1"/>
    </xf>
    <xf numFmtId="0" fontId="20" fillId="0" borderId="10" xfId="66" applyFont="1" applyFill="1" applyBorder="1" applyAlignment="1">
      <alignment horizontal="center" vertical="center" wrapText="1"/>
    </xf>
    <xf numFmtId="0" fontId="20" fillId="0" borderId="1" xfId="66" applyNumberFormat="1" applyFont="1" applyFill="1" applyBorder="1" applyAlignment="1">
      <alignment horizontal="center" vertical="center" wrapText="1"/>
    </xf>
    <xf numFmtId="2" fontId="20" fillId="0" borderId="1" xfId="29" applyNumberFormat="1" applyFont="1" applyFill="1" applyBorder="1" applyAlignment="1" applyProtection="1">
      <alignment horizontal="center" vertical="center" wrapText="1"/>
      <protection locked="0"/>
    </xf>
    <xf numFmtId="2" fontId="20" fillId="0" borderId="1" xfId="66" applyNumberFormat="1" applyFont="1" applyFill="1" applyBorder="1" applyAlignment="1">
      <alignment vertical="center" wrapText="1"/>
    </xf>
    <xf numFmtId="2" fontId="20" fillId="0" borderId="2" xfId="66" applyNumberFormat="1" applyFont="1" applyFill="1" applyBorder="1" applyAlignment="1">
      <alignment vertical="center" wrapText="1"/>
    </xf>
    <xf numFmtId="4" fontId="20" fillId="0" borderId="11" xfId="66" applyNumberFormat="1" applyFont="1" applyFill="1" applyBorder="1" applyAlignment="1">
      <alignment horizontal="center" vertical="center" wrapText="1"/>
    </xf>
    <xf numFmtId="3" fontId="20" fillId="0" borderId="11" xfId="66" applyNumberFormat="1" applyFont="1" applyFill="1" applyBorder="1" applyAlignment="1">
      <alignment horizontal="center" vertical="center" wrapText="1"/>
    </xf>
    <xf numFmtId="4" fontId="20" fillId="0" borderId="1" xfId="29" applyNumberFormat="1" applyFont="1" applyFill="1" applyBorder="1" applyAlignment="1" applyProtection="1">
      <alignment horizontal="center" vertical="center" wrapText="1"/>
      <protection locked="0"/>
    </xf>
    <xf numFmtId="4" fontId="20" fillId="3" borderId="1" xfId="29" applyNumberFormat="1" applyFont="1" applyFill="1" applyBorder="1" applyAlignment="1" applyProtection="1">
      <alignment horizontal="center" vertical="center" wrapText="1"/>
      <protection locked="0"/>
    </xf>
    <xf numFmtId="0" fontId="20" fillId="0" borderId="23" xfId="66" applyFont="1" applyFill="1" applyBorder="1" applyAlignment="1">
      <alignment vertical="center" wrapText="1"/>
    </xf>
    <xf numFmtId="0" fontId="12" fillId="0" borderId="0" xfId="66" applyFont="1" applyAlignment="1">
      <alignment vertical="center" wrapText="1"/>
    </xf>
    <xf numFmtId="0" fontId="12" fillId="0" borderId="0" xfId="66" applyFont="1" applyAlignment="1">
      <alignment vertical="center"/>
    </xf>
    <xf numFmtId="2" fontId="12" fillId="0" borderId="0" xfId="66" applyNumberFormat="1" applyFont="1" applyAlignment="1">
      <alignment vertical="center"/>
    </xf>
    <xf numFmtId="2" fontId="12" fillId="3" borderId="0" xfId="66" applyNumberFormat="1" applyFill="1" applyBorder="1" applyAlignment="1">
      <alignment vertical="center" wrapText="1"/>
    </xf>
    <xf numFmtId="0" fontId="20" fillId="11" borderId="1" xfId="66" applyFont="1" applyFill="1" applyBorder="1" applyAlignment="1">
      <alignment horizontal="center" vertical="center" wrapText="1"/>
    </xf>
    <xf numFmtId="4" fontId="20" fillId="11" borderId="1" xfId="66" applyNumberFormat="1" applyFont="1" applyFill="1" applyBorder="1" applyAlignment="1">
      <alignment horizontal="center" vertical="center" wrapText="1"/>
    </xf>
    <xf numFmtId="0" fontId="63" fillId="0" borderId="0" xfId="68" applyNumberFormat="1" applyFont="1" applyAlignment="1">
      <alignment horizontal="center"/>
    </xf>
    <xf numFmtId="0" fontId="64" fillId="0" borderId="0" xfId="68" applyNumberFormat="1" applyFont="1" applyAlignment="1">
      <alignment horizontal="right"/>
    </xf>
    <xf numFmtId="0" fontId="63" fillId="0" borderId="0" xfId="68" applyNumberFormat="1" applyFont="1" applyAlignment="1">
      <alignment horizontal="right"/>
    </xf>
    <xf numFmtId="0" fontId="14" fillId="0" borderId="0" xfId="68" applyNumberFormat="1" applyFont="1" applyAlignment="1"/>
    <xf numFmtId="0" fontId="13" fillId="0" borderId="0" xfId="68" applyNumberFormat="1" applyFont="1" applyAlignment="1"/>
    <xf numFmtId="0" fontId="65" fillId="0" borderId="0" xfId="68" applyNumberFormat="1" applyFont="1" applyAlignment="1">
      <alignment horizontal="center"/>
    </xf>
    <xf numFmtId="0" fontId="65" fillId="0" borderId="0" xfId="68" applyNumberFormat="1" applyFont="1" applyAlignment="1"/>
    <xf numFmtId="0" fontId="65" fillId="0" borderId="0" xfId="68" applyNumberFormat="1" applyFont="1" applyAlignment="1">
      <alignment horizontal="right"/>
    </xf>
    <xf numFmtId="0" fontId="20" fillId="0" borderId="0" xfId="68" applyNumberFormat="1" applyFont="1" applyAlignment="1">
      <alignment horizontal="center" vertical="center"/>
    </xf>
    <xf numFmtId="0" fontId="20" fillId="0" borderId="8" xfId="68" applyNumberFormat="1" applyFont="1" applyBorder="1" applyAlignment="1">
      <alignment horizontal="center" vertical="center"/>
    </xf>
    <xf numFmtId="0" fontId="20" fillId="0" borderId="0" xfId="68" applyNumberFormat="1" applyFont="1" applyAlignment="1">
      <alignment horizontal="right" vertical="center"/>
    </xf>
    <xf numFmtId="0" fontId="66" fillId="0" borderId="0" xfId="68" applyNumberFormat="1" applyFont="1" applyAlignment="1">
      <alignment horizontal="center"/>
    </xf>
    <xf numFmtId="0" fontId="66" fillId="0" borderId="0" xfId="68" applyNumberFormat="1" applyFont="1" applyAlignment="1">
      <alignment horizontal="right"/>
    </xf>
    <xf numFmtId="0" fontId="66" fillId="0" borderId="0" xfId="68" applyNumberFormat="1" applyFont="1" applyBorder="1" applyAlignment="1">
      <alignment horizontal="center"/>
    </xf>
    <xf numFmtId="0" fontId="20" fillId="0" borderId="0" xfId="68" applyNumberFormat="1" applyFont="1" applyAlignment="1">
      <alignment horizontal="center" vertical="top"/>
    </xf>
    <xf numFmtId="0" fontId="20" fillId="0" borderId="0" xfId="68" applyNumberFormat="1" applyFont="1" applyAlignment="1">
      <alignment horizontal="center"/>
    </xf>
    <xf numFmtId="0" fontId="20" fillId="0" borderId="0" xfId="68" applyNumberFormat="1" applyFont="1" applyAlignment="1">
      <alignment horizontal="right"/>
    </xf>
    <xf numFmtId="0" fontId="20" fillId="0" borderId="0" xfId="68" applyNumberFormat="1" applyFont="1" applyBorder="1" applyAlignment="1">
      <alignment horizontal="center"/>
    </xf>
    <xf numFmtId="0" fontId="23" fillId="0" borderId="0" xfId="68" applyNumberFormat="1" applyFont="1" applyAlignment="1"/>
    <xf numFmtId="0" fontId="20" fillId="0" borderId="0" xfId="68" applyNumberFormat="1" applyFont="1" applyAlignment="1"/>
    <xf numFmtId="0" fontId="20" fillId="3" borderId="0" xfId="68" applyNumberFormat="1" applyFont="1" applyFill="1" applyAlignment="1">
      <alignment horizontal="center"/>
    </xf>
    <xf numFmtId="0" fontId="20" fillId="3" borderId="0" xfId="68" applyNumberFormat="1" applyFont="1" applyFill="1" applyAlignment="1">
      <alignment horizontal="right"/>
    </xf>
    <xf numFmtId="0" fontId="20" fillId="3" borderId="0" xfId="68" applyNumberFormat="1" applyFont="1" applyFill="1" applyAlignment="1">
      <alignment horizontal="left"/>
    </xf>
    <xf numFmtId="49" fontId="20" fillId="3" borderId="0" xfId="68" applyNumberFormat="1" applyFont="1" applyFill="1" applyAlignment="1">
      <alignment horizontal="right"/>
    </xf>
    <xf numFmtId="0" fontId="20" fillId="0" borderId="0" xfId="68" applyNumberFormat="1" applyFont="1" applyAlignment="1">
      <alignment horizontal="left"/>
    </xf>
    <xf numFmtId="49" fontId="20" fillId="0" borderId="0" xfId="68" applyNumberFormat="1" applyFont="1" applyAlignment="1">
      <alignment horizontal="right"/>
    </xf>
    <xf numFmtId="0" fontId="20" fillId="0" borderId="1" xfId="39" applyNumberFormat="1" applyFont="1" applyBorder="1" applyAlignment="1">
      <alignment horizontal="center" vertical="center" wrapText="1"/>
    </xf>
    <xf numFmtId="0" fontId="14" fillId="0" borderId="0" xfId="68" applyNumberFormat="1" applyFont="1" applyAlignment="1">
      <alignment horizontal="center" vertical="center"/>
    </xf>
    <xf numFmtId="4" fontId="20" fillId="0" borderId="1" xfId="39" applyNumberFormat="1" applyFont="1" applyBorder="1" applyAlignment="1">
      <alignment horizontal="center" vertical="center" wrapText="1"/>
    </xf>
    <xf numFmtId="0" fontId="13" fillId="0" borderId="0" xfId="68" applyNumberFormat="1" applyFont="1" applyAlignment="1">
      <alignment horizontal="center" vertical="center"/>
    </xf>
    <xf numFmtId="0" fontId="32" fillId="0" borderId="0" xfId="68" applyNumberFormat="1" applyFont="1" applyAlignment="1">
      <alignment horizontal="center" vertical="center"/>
    </xf>
    <xf numFmtId="0" fontId="32" fillId="0" borderId="0" xfId="68" applyNumberFormat="1" applyFont="1" applyFill="1" applyAlignment="1">
      <alignment horizontal="center" vertical="center"/>
    </xf>
    <xf numFmtId="2" fontId="14" fillId="0" borderId="0" xfId="68" applyNumberFormat="1" applyFont="1" applyAlignment="1">
      <alignment horizontal="center" vertical="center"/>
    </xf>
    <xf numFmtId="0" fontId="13" fillId="0" borderId="0" xfId="68" applyNumberFormat="1" applyFont="1" applyAlignment="1">
      <alignment horizontal="center"/>
    </xf>
    <xf numFmtId="2" fontId="13" fillId="0" borderId="0" xfId="68" applyNumberFormat="1" applyFont="1" applyAlignment="1">
      <alignment horizontal="center"/>
    </xf>
    <xf numFmtId="0" fontId="13" fillId="0" borderId="0" xfId="68" applyNumberFormat="1" applyFont="1" applyBorder="1" applyAlignment="1">
      <alignment horizontal="center"/>
    </xf>
    <xf numFmtId="0" fontId="13" fillId="0" borderId="0" xfId="68" applyNumberFormat="1" applyFont="1" applyFill="1" applyBorder="1" applyAlignment="1">
      <alignment horizontal="center"/>
    </xf>
    <xf numFmtId="0" fontId="13" fillId="0" borderId="0" xfId="68" applyNumberFormat="1" applyFont="1" applyFill="1" applyBorder="1" applyAlignment="1"/>
    <xf numFmtId="0" fontId="14" fillId="0" borderId="0" xfId="68" applyNumberFormat="1" applyFont="1" applyAlignment="1">
      <alignment horizontal="left"/>
    </xf>
    <xf numFmtId="0" fontId="14" fillId="0" borderId="0" xfId="68" applyNumberFormat="1" applyFont="1" applyAlignment="1">
      <alignment horizontal="center"/>
    </xf>
    <xf numFmtId="0" fontId="23" fillId="0" borderId="0" xfId="68" applyNumberFormat="1" applyFont="1" applyAlignment="1">
      <alignment horizontal="center"/>
    </xf>
    <xf numFmtId="2" fontId="20" fillId="0" borderId="1" xfId="66" applyNumberFormat="1" applyFont="1" applyFill="1" applyBorder="1" applyAlignment="1">
      <alignment horizontal="left" vertical="center" wrapText="1"/>
    </xf>
    <xf numFmtId="4" fontId="67" fillId="0" borderId="1" xfId="29" applyNumberFormat="1" applyFont="1" applyFill="1" applyBorder="1" applyAlignment="1" applyProtection="1">
      <alignment horizontal="center" vertical="center" wrapText="1"/>
      <protection locked="0"/>
    </xf>
    <xf numFmtId="0" fontId="14" fillId="0" borderId="0" xfId="68" applyNumberFormat="1" applyFont="1" applyAlignment="1">
      <alignment horizontal="right"/>
    </xf>
    <xf numFmtId="0" fontId="13" fillId="0" borderId="0" xfId="68" applyNumberFormat="1" applyFont="1" applyBorder="1" applyAlignment="1"/>
    <xf numFmtId="49" fontId="23" fillId="0" borderId="21" xfId="0" applyNumberFormat="1" applyFont="1" applyFill="1" applyBorder="1" applyAlignment="1">
      <alignment horizontal="center"/>
    </xf>
    <xf numFmtId="3" fontId="23" fillId="0" borderId="38" xfId="0" applyNumberFormat="1" applyFont="1" applyFill="1" applyBorder="1" applyAlignment="1">
      <alignment horizontal="center"/>
    </xf>
    <xf numFmtId="3" fontId="23" fillId="0" borderId="38" xfId="0" applyNumberFormat="1" applyFont="1" applyBorder="1" applyAlignment="1">
      <alignment horizontal="center" vertical="center" wrapText="1"/>
    </xf>
    <xf numFmtId="0" fontId="23" fillId="0" borderId="42" xfId="0" applyFont="1" applyBorder="1" applyAlignment="1">
      <alignment horizontal="center" vertical="center" wrapText="1"/>
    </xf>
    <xf numFmtId="49" fontId="25" fillId="0" borderId="4" xfId="0" applyNumberFormat="1" applyFont="1" applyBorder="1" applyAlignment="1">
      <alignment horizontal="center" vertical="center" wrapText="1"/>
    </xf>
    <xf numFmtId="4" fontId="23" fillId="0" borderId="47" xfId="0" applyNumberFormat="1" applyFont="1" applyBorder="1" applyAlignment="1">
      <alignment horizontal="center" vertical="center" wrapText="1"/>
    </xf>
    <xf numFmtId="0" fontId="23" fillId="3" borderId="1" xfId="0" applyFont="1" applyFill="1" applyBorder="1" applyAlignment="1">
      <alignment horizontal="center" vertical="center"/>
    </xf>
    <xf numFmtId="1" fontId="23" fillId="3" borderId="1" xfId="0" applyNumberFormat="1" applyFont="1" applyFill="1" applyBorder="1" applyAlignment="1">
      <alignment horizontal="center" vertical="center"/>
    </xf>
    <xf numFmtId="0" fontId="23" fillId="0" borderId="21" xfId="0" applyFont="1" applyFill="1" applyBorder="1" applyAlignment="1">
      <alignment horizontal="center" vertical="center" wrapText="1"/>
    </xf>
    <xf numFmtId="3" fontId="23" fillId="0" borderId="38" xfId="0" applyNumberFormat="1" applyFont="1" applyFill="1" applyBorder="1" applyAlignment="1">
      <alignment horizontal="center" vertical="center" wrapText="1"/>
    </xf>
    <xf numFmtId="0" fontId="23" fillId="0" borderId="42" xfId="0" applyFont="1" applyFill="1" applyBorder="1" applyAlignment="1">
      <alignment horizontal="center" vertical="center" wrapText="1"/>
    </xf>
    <xf numFmtId="3" fontId="23" fillId="0" borderId="47" xfId="0" applyNumberFormat="1" applyFont="1" applyFill="1" applyBorder="1" applyAlignment="1">
      <alignment horizontal="center" vertical="center" wrapText="1"/>
    </xf>
    <xf numFmtId="0" fontId="23" fillId="0" borderId="52" xfId="0" applyFont="1" applyFill="1" applyBorder="1" applyAlignment="1">
      <alignment horizontal="center" vertical="center" wrapText="1"/>
    </xf>
    <xf numFmtId="3" fontId="23" fillId="0" borderId="39" xfId="0" applyNumberFormat="1" applyFont="1" applyFill="1" applyBorder="1" applyAlignment="1">
      <alignment horizontal="center" vertical="center" wrapText="1"/>
    </xf>
    <xf numFmtId="4" fontId="14" fillId="3" borderId="1" xfId="14" applyNumberFormat="1" applyFont="1" applyFill="1" applyBorder="1" applyAlignment="1" applyProtection="1">
      <alignment horizontal="center" vertical="center" wrapText="1"/>
    </xf>
    <xf numFmtId="4" fontId="13" fillId="3" borderId="1" xfId="14" applyNumberFormat="1" applyFont="1" applyFill="1" applyBorder="1" applyAlignment="1" applyProtection="1">
      <alignment horizontal="center" vertical="center" wrapText="1"/>
      <protection locked="0"/>
    </xf>
    <xf numFmtId="4" fontId="13" fillId="3" borderId="1" xfId="12" applyNumberFormat="1" applyFont="1" applyFill="1" applyBorder="1" applyAlignment="1">
      <alignment horizontal="center" vertical="center"/>
    </xf>
    <xf numFmtId="3" fontId="36" fillId="6" borderId="35" xfId="0" applyNumberFormat="1" applyFont="1" applyFill="1" applyBorder="1" applyAlignment="1">
      <alignment horizontal="center"/>
    </xf>
    <xf numFmtId="4" fontId="41" fillId="0" borderId="1" xfId="39" applyNumberFormat="1" applyFont="1" applyBorder="1" applyAlignment="1">
      <alignment horizontal="center" vertical="center" wrapText="1"/>
    </xf>
    <xf numFmtId="4" fontId="41" fillId="0" borderId="15" xfId="39" applyNumberFormat="1" applyFont="1" applyBorder="1" applyAlignment="1">
      <alignment horizontal="center" vertical="center" wrapText="1"/>
    </xf>
    <xf numFmtId="4" fontId="41" fillId="0" borderId="28" xfId="39" applyNumberFormat="1" applyFont="1" applyBorder="1" applyAlignment="1">
      <alignment horizontal="center" vertical="center" wrapText="1"/>
    </xf>
    <xf numFmtId="4" fontId="47" fillId="0" borderId="30" xfId="39" applyNumberFormat="1" applyFont="1" applyBorder="1" applyAlignment="1">
      <alignment horizontal="center" vertical="top" wrapText="1"/>
    </xf>
    <xf numFmtId="0" fontId="23" fillId="0" borderId="0" xfId="0" applyFont="1" applyAlignment="1">
      <alignment vertical="top" wrapText="1"/>
    </xf>
    <xf numFmtId="0" fontId="36" fillId="0" borderId="0" xfId="0" applyFont="1" applyAlignment="1">
      <alignment vertical="center"/>
    </xf>
    <xf numFmtId="0" fontId="36" fillId="0" borderId="0" xfId="0" applyFont="1" applyAlignment="1">
      <alignment horizontal="right" vertical="center"/>
    </xf>
    <xf numFmtId="0" fontId="23" fillId="0" borderId="0" xfId="0" applyFont="1" applyAlignment="1">
      <alignment horizontal="right" vertical="center"/>
    </xf>
    <xf numFmtId="0" fontId="23" fillId="0" borderId="0" xfId="0" applyFont="1" applyAlignment="1">
      <alignment horizontal="right"/>
    </xf>
    <xf numFmtId="0" fontId="57" fillId="0" borderId="22" xfId="66" applyFont="1" applyFill="1" applyBorder="1" applyAlignment="1">
      <alignment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vertical="center" wrapText="1"/>
    </xf>
    <xf numFmtId="49" fontId="23" fillId="0" borderId="1" xfId="0" applyNumberFormat="1" applyFont="1" applyFill="1" applyBorder="1" applyAlignment="1">
      <alignment horizontal="center" vertical="center"/>
    </xf>
    <xf numFmtId="0" fontId="72"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xf>
    <xf numFmtId="0" fontId="36" fillId="0" borderId="1" xfId="0" applyFont="1" applyFill="1" applyBorder="1" applyAlignment="1">
      <alignment vertical="center"/>
    </xf>
    <xf numFmtId="4" fontId="36" fillId="6" borderId="1" xfId="0" applyNumberFormat="1" applyFont="1" applyFill="1" applyBorder="1" applyAlignment="1">
      <alignment horizontal="center"/>
    </xf>
    <xf numFmtId="3" fontId="36" fillId="6" borderId="41" xfId="0" applyNumberFormat="1" applyFont="1" applyFill="1" applyBorder="1" applyAlignment="1">
      <alignment horizontal="center"/>
    </xf>
    <xf numFmtId="4" fontId="36" fillId="6" borderId="6" xfId="0" applyNumberFormat="1" applyFont="1" applyFill="1" applyBorder="1" applyAlignment="1">
      <alignment horizontal="center" vertical="center" wrapText="1"/>
    </xf>
    <xf numFmtId="4" fontId="36" fillId="6" borderId="6" xfId="0" applyNumberFormat="1" applyFont="1" applyFill="1" applyBorder="1" applyAlignment="1">
      <alignment horizontal="center"/>
    </xf>
    <xf numFmtId="4" fontId="23" fillId="0" borderId="0" xfId="0" applyNumberFormat="1" applyFont="1" applyAlignment="1">
      <alignment horizontal="center"/>
    </xf>
    <xf numFmtId="0" fontId="20" fillId="0" borderId="1" xfId="66" applyFont="1" applyFill="1" applyBorder="1" applyAlignment="1">
      <alignment horizontal="center" vertical="center" wrapText="1"/>
    </xf>
    <xf numFmtId="2" fontId="20" fillId="3" borderId="1" xfId="66" applyNumberFormat="1" applyFont="1" applyFill="1" applyBorder="1" applyAlignment="1">
      <alignment horizontal="left" vertical="center" wrapText="1"/>
    </xf>
    <xf numFmtId="0" fontId="20" fillId="3" borderId="1" xfId="66" applyNumberFormat="1" applyFont="1" applyFill="1" applyBorder="1" applyAlignment="1">
      <alignment horizontal="left" vertical="center" wrapText="1"/>
    </xf>
    <xf numFmtId="0" fontId="13" fillId="3" borderId="0" xfId="12" applyFont="1" applyFill="1" applyAlignment="1">
      <alignment horizontal="right"/>
    </xf>
    <xf numFmtId="4" fontId="13" fillId="3" borderId="0" xfId="12" applyNumberFormat="1" applyFont="1" applyFill="1" applyAlignment="1">
      <alignment horizontal="center"/>
    </xf>
    <xf numFmtId="0" fontId="23" fillId="0" borderId="0" xfId="39" applyFont="1" applyAlignment="1">
      <alignment horizontal="right"/>
    </xf>
    <xf numFmtId="0" fontId="36" fillId="0" borderId="0" xfId="39" applyFont="1" applyAlignment="1">
      <alignment horizontal="right"/>
    </xf>
    <xf numFmtId="4" fontId="12" fillId="0" borderId="0" xfId="66" applyNumberFormat="1" applyFont="1" applyBorder="1" applyAlignment="1">
      <alignment horizontal="center" vertical="center" wrapText="1"/>
    </xf>
    <xf numFmtId="0" fontId="20" fillId="0" borderId="0" xfId="66" applyFont="1" applyFill="1" applyAlignment="1">
      <alignment horizontal="center" vertical="center" wrapText="1"/>
    </xf>
    <xf numFmtId="164" fontId="20" fillId="0" borderId="0" xfId="18" applyFont="1" applyAlignment="1">
      <alignment horizontal="center"/>
    </xf>
    <xf numFmtId="49" fontId="13" fillId="0" borderId="10" xfId="0" applyNumberFormat="1" applyFont="1" applyBorder="1" applyAlignment="1">
      <alignment horizontal="center" vertical="top" wrapText="1"/>
    </xf>
    <xf numFmtId="49" fontId="13" fillId="0" borderId="2" xfId="0" applyNumberFormat="1" applyFont="1" applyBorder="1" applyAlignment="1">
      <alignment horizontal="center" vertical="top" wrapText="1"/>
    </xf>
    <xf numFmtId="49" fontId="13" fillId="0" borderId="11" xfId="0" applyNumberFormat="1" applyFont="1" applyBorder="1" applyAlignment="1">
      <alignment horizontal="center" vertical="top" wrapText="1"/>
    </xf>
    <xf numFmtId="0" fontId="23" fillId="0" borderId="10" xfId="38" applyFont="1" applyBorder="1" applyAlignment="1" applyProtection="1">
      <alignment horizontal="center" vertical="top" wrapText="1"/>
    </xf>
    <xf numFmtId="0" fontId="23" fillId="0" borderId="2" xfId="38" applyFont="1" applyBorder="1" applyAlignment="1" applyProtection="1">
      <alignment horizontal="center" vertical="top" wrapText="1"/>
    </xf>
    <xf numFmtId="0" fontId="23" fillId="0" borderId="11" xfId="38" applyFont="1" applyBorder="1" applyAlignment="1" applyProtection="1">
      <alignment horizontal="center" vertical="top" wrapText="1"/>
    </xf>
    <xf numFmtId="0" fontId="13" fillId="0" borderId="10" xfId="0" applyFont="1" applyBorder="1" applyAlignment="1">
      <alignment horizontal="center" vertical="top" wrapText="1"/>
    </xf>
    <xf numFmtId="0" fontId="13" fillId="0" borderId="2" xfId="0" applyFont="1" applyBorder="1" applyAlignment="1">
      <alignment horizontal="center" vertical="top" wrapText="1"/>
    </xf>
    <xf numFmtId="0" fontId="13" fillId="0" borderId="11" xfId="0" applyFont="1" applyBorder="1" applyAlignment="1">
      <alignment horizontal="center" vertical="top" wrapText="1"/>
    </xf>
    <xf numFmtId="0" fontId="13" fillId="0" borderId="14" xfId="0" applyFont="1" applyBorder="1" applyAlignment="1">
      <alignment horizontal="center" vertical="top" wrapText="1"/>
    </xf>
    <xf numFmtId="0" fontId="13" fillId="0" borderId="23" xfId="0" applyFont="1" applyBorder="1" applyAlignment="1">
      <alignment horizontal="center" vertical="top" wrapText="1"/>
    </xf>
    <xf numFmtId="0" fontId="13" fillId="0" borderId="17" xfId="0" applyFont="1" applyBorder="1" applyAlignment="1">
      <alignment horizontal="center" vertical="top" wrapText="1"/>
    </xf>
    <xf numFmtId="0" fontId="13" fillId="0" borderId="12" xfId="0" applyFont="1" applyBorder="1" applyAlignment="1">
      <alignment horizontal="center" vertical="top" wrapText="1"/>
    </xf>
    <xf numFmtId="0" fontId="13" fillId="0" borderId="0" xfId="0" applyFont="1" applyBorder="1" applyAlignment="1">
      <alignment horizontal="center" vertical="top" wrapText="1"/>
    </xf>
    <xf numFmtId="0" fontId="13" fillId="0" borderId="24" xfId="0" applyFont="1" applyBorder="1" applyAlignment="1">
      <alignment horizontal="center" vertical="top" wrapText="1"/>
    </xf>
    <xf numFmtId="0" fontId="13" fillId="0" borderId="9" xfId="0" applyFont="1" applyBorder="1" applyAlignment="1">
      <alignment horizontal="center" vertical="top" wrapText="1"/>
    </xf>
    <xf numFmtId="0" fontId="13" fillId="0" borderId="8" xfId="0" applyFont="1" applyBorder="1" applyAlignment="1">
      <alignment horizontal="center" vertical="top" wrapText="1"/>
    </xf>
    <xf numFmtId="0" fontId="13" fillId="0" borderId="20" xfId="0" applyFont="1" applyBorder="1" applyAlignment="1">
      <alignment horizontal="center" vertical="top" wrapText="1"/>
    </xf>
    <xf numFmtId="0" fontId="39" fillId="0" borderId="0" xfId="0" applyFont="1" applyAlignment="1">
      <alignment horizontal="left"/>
    </xf>
    <xf numFmtId="0" fontId="45" fillId="0" borderId="0" xfId="39" applyFont="1" applyAlignment="1">
      <alignment horizontal="center"/>
    </xf>
    <xf numFmtId="0" fontId="45" fillId="0" borderId="0" xfId="39" applyFont="1" applyBorder="1" applyAlignment="1">
      <alignment horizontal="center"/>
    </xf>
    <xf numFmtId="4" fontId="15" fillId="0" borderId="8" xfId="0" applyNumberFormat="1" applyFont="1" applyBorder="1" applyAlignment="1">
      <alignment horizontal="center"/>
    </xf>
    <xf numFmtId="4" fontId="42" fillId="0" borderId="0" xfId="0" applyNumberFormat="1" applyFont="1" applyAlignment="1">
      <alignment horizontal="center"/>
    </xf>
    <xf numFmtId="0" fontId="39" fillId="0" borderId="0" xfId="39" applyFont="1" applyBorder="1" applyAlignment="1">
      <alignment horizontal="center" vertical="top" wrapText="1"/>
    </xf>
    <xf numFmtId="0" fontId="39" fillId="0" borderId="14" xfId="0" applyFont="1" applyBorder="1" applyAlignment="1">
      <alignment horizontal="center" vertical="top" wrapText="1"/>
    </xf>
    <xf numFmtId="0" fontId="39" fillId="0" borderId="23" xfId="0" applyFont="1" applyBorder="1" applyAlignment="1">
      <alignment horizontal="center" vertical="top" wrapText="1"/>
    </xf>
    <xf numFmtId="0" fontId="39" fillId="0" borderId="17" xfId="0" applyFont="1" applyBorder="1" applyAlignment="1">
      <alignment horizontal="center" vertical="top" wrapText="1"/>
    </xf>
    <xf numFmtId="0" fontId="39" fillId="0" borderId="9" xfId="0" applyFont="1" applyBorder="1" applyAlignment="1">
      <alignment horizontal="center" vertical="top" wrapText="1"/>
    </xf>
    <xf numFmtId="0" fontId="39" fillId="0" borderId="8" xfId="0" applyFont="1" applyBorder="1" applyAlignment="1">
      <alignment horizontal="center" vertical="top" wrapText="1"/>
    </xf>
    <xf numFmtId="0" fontId="39" fillId="0" borderId="20" xfId="0" applyFont="1" applyBorder="1" applyAlignment="1">
      <alignment horizontal="center" vertical="top" wrapText="1"/>
    </xf>
    <xf numFmtId="0" fontId="13"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39" fillId="0" borderId="0" xfId="39" applyFont="1" applyAlignment="1">
      <alignment horizontal="center"/>
    </xf>
    <xf numFmtId="0" fontId="34" fillId="0" borderId="0" xfId="39" applyFont="1" applyAlignment="1">
      <alignment horizontal="center" wrapText="1"/>
    </xf>
    <xf numFmtId="0" fontId="13" fillId="0" borderId="0" xfId="39" applyFont="1" applyAlignment="1">
      <alignment horizontal="center"/>
    </xf>
    <xf numFmtId="0" fontId="34" fillId="0" borderId="0" xfId="39" applyFont="1" applyAlignment="1">
      <alignment horizontal="center"/>
    </xf>
    <xf numFmtId="0" fontId="39" fillId="0" borderId="8" xfId="39" applyFont="1" applyBorder="1" applyAlignment="1">
      <alignment horizontal="center"/>
    </xf>
    <xf numFmtId="0" fontId="39" fillId="0" borderId="37" xfId="39" applyFont="1" applyBorder="1" applyAlignment="1">
      <alignment horizontal="center" vertical="center" wrapText="1"/>
    </xf>
    <xf numFmtId="0" fontId="39" fillId="0" borderId="43" xfId="39" applyFont="1" applyBorder="1" applyAlignment="1">
      <alignment horizontal="center" vertical="center" wrapText="1"/>
    </xf>
    <xf numFmtId="0" fontId="39" fillId="0" borderId="49" xfId="39" applyFont="1" applyBorder="1" applyAlignment="1">
      <alignment horizontal="center" vertical="center" wrapText="1"/>
    </xf>
    <xf numFmtId="0" fontId="39" fillId="0" borderId="51" xfId="39" applyFont="1" applyBorder="1" applyAlignment="1">
      <alignment horizontal="center" vertical="center" wrapText="1"/>
    </xf>
    <xf numFmtId="0" fontId="18" fillId="0" borderId="19" xfId="44" applyFont="1" applyBorder="1" applyAlignment="1" applyProtection="1">
      <alignment horizontal="center" vertical="top" wrapText="1"/>
    </xf>
    <xf numFmtId="0" fontId="18" fillId="0" borderId="16" xfId="44" applyFont="1" applyBorder="1" applyAlignment="1" applyProtection="1">
      <alignment horizontal="center" vertical="top" wrapText="1"/>
    </xf>
    <xf numFmtId="0" fontId="18" fillId="0" borderId="18" xfId="44" applyFont="1" applyBorder="1" applyAlignment="1" applyProtection="1">
      <alignment horizontal="center" vertical="top" wrapText="1"/>
    </xf>
    <xf numFmtId="0" fontId="39" fillId="0" borderId="19" xfId="39" applyFont="1" applyBorder="1" applyAlignment="1">
      <alignment horizontal="center" vertical="top" wrapText="1"/>
    </xf>
    <xf numFmtId="0" fontId="39" fillId="0" borderId="18" xfId="39" applyFont="1" applyBorder="1" applyAlignment="1">
      <alignment horizontal="center" vertical="top" wrapText="1"/>
    </xf>
    <xf numFmtId="0" fontId="39" fillId="0" borderId="0" xfId="39" applyFont="1" applyBorder="1" applyAlignment="1">
      <alignment horizontal="justify" vertical="center" wrapText="1"/>
    </xf>
    <xf numFmtId="0" fontId="39" fillId="0" borderId="43" xfId="39" applyFont="1" applyBorder="1" applyAlignment="1">
      <alignment horizontal="justify" vertical="center" wrapText="1"/>
    </xf>
    <xf numFmtId="0" fontId="39" fillId="0" borderId="0" xfId="39" applyFont="1" applyAlignment="1">
      <alignment horizontal="right" vertical="top" wrapText="1"/>
    </xf>
    <xf numFmtId="0" fontId="39" fillId="0" borderId="43" xfId="39" applyFont="1" applyBorder="1" applyAlignment="1">
      <alignment horizontal="right" vertical="top" wrapText="1"/>
    </xf>
    <xf numFmtId="0" fontId="39" fillId="0" borderId="29" xfId="39" applyFont="1" applyBorder="1" applyAlignment="1">
      <alignment horizontal="center" vertical="center" wrapText="1"/>
    </xf>
    <xf numFmtId="0" fontId="39" fillId="0" borderId="22" xfId="39" applyFont="1" applyBorder="1" applyAlignment="1">
      <alignment horizontal="center" vertical="center" wrapText="1"/>
    </xf>
    <xf numFmtId="0" fontId="39" fillId="0" borderId="30" xfId="39" applyFont="1" applyBorder="1" applyAlignment="1">
      <alignment horizontal="center" vertical="center" wrapText="1"/>
    </xf>
    <xf numFmtId="0" fontId="13" fillId="0" borderId="0" xfId="6" applyFont="1" applyBorder="1" applyAlignment="1">
      <alignment horizontal="center"/>
    </xf>
    <xf numFmtId="2" fontId="14" fillId="0" borderId="5" xfId="14" applyNumberFormat="1" applyFont="1" applyFill="1" applyBorder="1" applyAlignment="1" applyProtection="1">
      <alignment horizontal="center" vertical="center" wrapText="1"/>
    </xf>
    <xf numFmtId="2" fontId="14" fillId="0" borderId="4" xfId="14" applyNumberFormat="1" applyFont="1" applyFill="1" applyBorder="1" applyAlignment="1" applyProtection="1">
      <alignment horizontal="center" vertical="center" wrapText="1"/>
    </xf>
    <xf numFmtId="0" fontId="29" fillId="0" borderId="0" xfId="13" applyFont="1" applyFill="1" applyAlignment="1">
      <alignment horizontal="center" vertical="center"/>
    </xf>
    <xf numFmtId="0" fontId="16" fillId="0" borderId="0" xfId="14" applyFont="1" applyFill="1" applyAlignment="1">
      <alignment horizontal="center" vertical="center" wrapText="1"/>
    </xf>
    <xf numFmtId="0" fontId="13" fillId="3" borderId="8" xfId="14" applyFont="1" applyFill="1" applyBorder="1" applyAlignment="1">
      <alignment horizontal="right"/>
    </xf>
    <xf numFmtId="2" fontId="14" fillId="0" borderId="1" xfId="14" applyNumberFormat="1" applyFont="1" applyFill="1" applyBorder="1" applyAlignment="1" applyProtection="1">
      <alignment horizontal="center" vertical="center" wrapText="1"/>
    </xf>
    <xf numFmtId="2" fontId="14" fillId="5" borderId="1" xfId="14" applyNumberFormat="1" applyFont="1" applyFill="1" applyBorder="1" applyAlignment="1" applyProtection="1">
      <alignment horizontal="center" vertical="center" wrapText="1"/>
      <protection locked="0"/>
    </xf>
    <xf numFmtId="2" fontId="14" fillId="6" borderId="10" xfId="14" applyNumberFormat="1" applyFont="1" applyFill="1" applyBorder="1" applyAlignment="1" applyProtection="1">
      <alignment horizontal="center" vertical="center" wrapText="1"/>
      <protection locked="0"/>
    </xf>
    <xf numFmtId="2" fontId="14" fillId="6" borderId="2" xfId="14" applyNumberFormat="1" applyFont="1" applyFill="1" applyBorder="1" applyAlignment="1" applyProtection="1">
      <alignment horizontal="center" vertical="center" wrapText="1"/>
      <protection locked="0"/>
    </xf>
    <xf numFmtId="2" fontId="14" fillId="6" borderId="11" xfId="14" applyNumberFormat="1" applyFont="1" applyFill="1" applyBorder="1" applyAlignment="1" applyProtection="1">
      <alignment horizontal="center" vertical="center" wrapText="1"/>
      <protection locked="0"/>
    </xf>
    <xf numFmtId="2" fontId="14" fillId="4" borderId="1" xfId="14" applyNumberFormat="1" applyFont="1" applyFill="1" applyBorder="1" applyAlignment="1" applyProtection="1">
      <alignment horizontal="center" vertical="center" wrapText="1"/>
      <protection locked="0"/>
    </xf>
    <xf numFmtId="0" fontId="23" fillId="3" borderId="1" xfId="0" applyFont="1" applyFill="1" applyBorder="1" applyAlignment="1">
      <alignment horizontal="left"/>
    </xf>
    <xf numFmtId="0" fontId="23" fillId="3" borderId="5" xfId="0" applyFont="1" applyFill="1" applyBorder="1" applyAlignment="1">
      <alignment horizontal="left"/>
    </xf>
    <xf numFmtId="0" fontId="36" fillId="0" borderId="7" xfId="0" applyFont="1" applyBorder="1" applyAlignment="1">
      <alignment horizontal="center"/>
    </xf>
    <xf numFmtId="0" fontId="36" fillId="0" borderId="3" xfId="0" applyFont="1" applyBorder="1" applyAlignment="1">
      <alignment horizontal="center"/>
    </xf>
    <xf numFmtId="0" fontId="36" fillId="3" borderId="19" xfId="0" applyFont="1" applyFill="1" applyBorder="1" applyAlignment="1">
      <alignment horizontal="center" vertical="center"/>
    </xf>
    <xf numFmtId="0" fontId="36" fillId="3" borderId="16" xfId="0" applyFont="1" applyFill="1" applyBorder="1" applyAlignment="1">
      <alignment horizontal="center" vertical="center"/>
    </xf>
    <xf numFmtId="0" fontId="36" fillId="3" borderId="18" xfId="0" applyFont="1" applyFill="1" applyBorder="1" applyAlignment="1">
      <alignment horizontal="center" vertical="center"/>
    </xf>
    <xf numFmtId="0" fontId="23" fillId="3" borderId="1" xfId="0" applyFont="1" applyFill="1" applyBorder="1" applyAlignment="1">
      <alignment horizontal="left" vertical="center" wrapText="1"/>
    </xf>
    <xf numFmtId="0" fontId="70" fillId="0" borderId="7" xfId="0" applyFont="1" applyBorder="1" applyAlignment="1">
      <alignment horizontal="center"/>
    </xf>
    <xf numFmtId="0" fontId="70" fillId="0" borderId="3" xfId="0" applyFont="1" applyBorder="1" applyAlignment="1">
      <alignment horizontal="center"/>
    </xf>
    <xf numFmtId="0" fontId="70" fillId="0" borderId="6" xfId="0" applyFont="1" applyBorder="1" applyAlignment="1">
      <alignment horizontal="center"/>
    </xf>
    <xf numFmtId="0" fontId="23" fillId="3" borderId="4" xfId="0" applyFont="1" applyFill="1" applyBorder="1" applyAlignment="1">
      <alignment horizontal="left"/>
    </xf>
    <xf numFmtId="0" fontId="36" fillId="0" borderId="25" xfId="0" applyFont="1" applyBorder="1" applyAlignment="1">
      <alignment horizontal="left"/>
    </xf>
    <xf numFmtId="0" fontId="36" fillId="0" borderId="26" xfId="0" applyFont="1" applyBorder="1" applyAlignment="1">
      <alignment horizontal="left"/>
    </xf>
    <xf numFmtId="0" fontId="36" fillId="0" borderId="27" xfId="0" applyFont="1" applyBorder="1" applyAlignment="1">
      <alignment horizontal="left"/>
    </xf>
    <xf numFmtId="0" fontId="69" fillId="0" borderId="7" xfId="0" applyFont="1" applyBorder="1" applyAlignment="1">
      <alignment horizontal="center"/>
    </xf>
    <xf numFmtId="0" fontId="69" fillId="0" borderId="3" xfId="0" applyFont="1" applyBorder="1" applyAlignment="1">
      <alignment horizontal="center"/>
    </xf>
    <xf numFmtId="0" fontId="69" fillId="0" borderId="6" xfId="0" applyFont="1" applyBorder="1" applyAlignment="1">
      <alignment horizontal="center"/>
    </xf>
    <xf numFmtId="49" fontId="25" fillId="0" borderId="4" xfId="0" applyNumberFormat="1" applyFont="1" applyBorder="1" applyAlignment="1">
      <alignment horizontal="center" vertical="center" wrapText="1"/>
    </xf>
    <xf numFmtId="0" fontId="36" fillId="0" borderId="7" xfId="0" applyFont="1" applyBorder="1" applyAlignment="1">
      <alignment horizontal="center" vertical="center"/>
    </xf>
    <xf numFmtId="0" fontId="36" fillId="0" borderId="3" xfId="0" applyFont="1" applyBorder="1" applyAlignment="1">
      <alignment horizontal="center" vertical="center"/>
    </xf>
    <xf numFmtId="0" fontId="54" fillId="0" borderId="25" xfId="0" applyFont="1" applyBorder="1" applyAlignment="1">
      <alignment horizontal="left"/>
    </xf>
    <xf numFmtId="0" fontId="54" fillId="0" borderId="26" xfId="0" applyFont="1" applyBorder="1" applyAlignment="1">
      <alignment horizontal="left"/>
    </xf>
    <xf numFmtId="0" fontId="54" fillId="0" borderId="27" xfId="0" applyFont="1" applyBorder="1" applyAlignment="1">
      <alignment horizontal="left"/>
    </xf>
    <xf numFmtId="0" fontId="23" fillId="0" borderId="1" xfId="0" applyFont="1" applyFill="1" applyBorder="1" applyAlignment="1">
      <alignment horizontal="left"/>
    </xf>
    <xf numFmtId="49" fontId="25" fillId="3" borderId="1" xfId="0" applyNumberFormat="1" applyFont="1" applyFill="1" applyBorder="1" applyAlignment="1">
      <alignment horizontal="left" vertical="center" wrapText="1"/>
    </xf>
    <xf numFmtId="0" fontId="23" fillId="0" borderId="32" xfId="0" applyFont="1" applyBorder="1" applyAlignment="1">
      <alignment horizontal="center"/>
    </xf>
    <xf numFmtId="0" fontId="23" fillId="0" borderId="31" xfId="0" applyFont="1" applyBorder="1" applyAlignment="1">
      <alignment horizontal="center"/>
    </xf>
    <xf numFmtId="0" fontId="23" fillId="0" borderId="37" xfId="0" applyFont="1" applyBorder="1" applyAlignment="1">
      <alignment horizontal="center"/>
    </xf>
    <xf numFmtId="0" fontId="23" fillId="0" borderId="10" xfId="0" applyFont="1" applyFill="1" applyBorder="1" applyAlignment="1">
      <alignment horizontal="left"/>
    </xf>
    <xf numFmtId="0" fontId="23" fillId="0" borderId="2" xfId="0" applyFont="1" applyFill="1" applyBorder="1" applyAlignment="1">
      <alignment horizontal="left"/>
    </xf>
    <xf numFmtId="0" fontId="23" fillId="0" borderId="11" xfId="0" applyFont="1" applyFill="1" applyBorder="1" applyAlignment="1">
      <alignment horizontal="left"/>
    </xf>
    <xf numFmtId="0" fontId="23" fillId="0" borderId="10" xfId="0" applyFont="1" applyBorder="1" applyAlignment="1">
      <alignment horizontal="left"/>
    </xf>
    <xf numFmtId="0" fontId="23" fillId="0" borderId="2" xfId="0" applyFont="1" applyBorder="1" applyAlignment="1">
      <alignment horizontal="left"/>
    </xf>
    <xf numFmtId="0" fontId="23" fillId="0" borderId="11" xfId="0" applyFont="1" applyBorder="1" applyAlignment="1">
      <alignment horizontal="left"/>
    </xf>
    <xf numFmtId="0" fontId="23" fillId="0" borderId="1" xfId="0" applyFont="1" applyBorder="1" applyAlignment="1">
      <alignment horizontal="left" vertical="center"/>
    </xf>
    <xf numFmtId="0" fontId="36" fillId="0" borderId="36" xfId="0" applyFont="1" applyBorder="1" applyAlignment="1">
      <alignment horizontal="left"/>
    </xf>
    <xf numFmtId="0" fontId="36" fillId="0" borderId="44" xfId="0" applyFont="1" applyBorder="1" applyAlignment="1">
      <alignment horizontal="left"/>
    </xf>
    <xf numFmtId="0" fontId="36" fillId="0" borderId="45" xfId="0" applyFont="1" applyBorder="1" applyAlignment="1">
      <alignment horizontal="left"/>
    </xf>
    <xf numFmtId="0" fontId="23" fillId="0" borderId="1" xfId="0" applyFont="1" applyBorder="1" applyAlignment="1">
      <alignment horizontal="center" vertical="center"/>
    </xf>
    <xf numFmtId="0" fontId="23" fillId="0" borderId="1" xfId="0" applyFont="1" applyFill="1" applyBorder="1" applyAlignment="1">
      <alignment horizontal="left" wrapText="1"/>
    </xf>
    <xf numFmtId="0" fontId="36" fillId="0" borderId="40" xfId="0" applyFont="1" applyFill="1" applyBorder="1" applyAlignment="1">
      <alignment horizontal="center"/>
    </xf>
    <xf numFmtId="0" fontId="36" fillId="0" borderId="15" xfId="0" applyFont="1" applyFill="1" applyBorder="1" applyAlignment="1">
      <alignment horizontal="center"/>
    </xf>
    <xf numFmtId="0" fontId="71" fillId="0" borderId="0" xfId="0" applyFont="1" applyAlignment="1">
      <alignment horizontal="center" vertical="center"/>
    </xf>
    <xf numFmtId="0" fontId="23" fillId="0" borderId="0" xfId="0" applyFont="1" applyAlignment="1">
      <alignment horizontal="center" vertical="center"/>
    </xf>
    <xf numFmtId="0" fontId="23" fillId="0" borderId="0" xfId="0" applyFont="1" applyBorder="1"/>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23" fillId="0" borderId="0" xfId="0" applyFont="1"/>
    <xf numFmtId="4" fontId="37" fillId="3" borderId="23" xfId="66" applyNumberFormat="1" applyFont="1" applyFill="1" applyBorder="1" applyAlignment="1">
      <alignment horizontal="center" vertical="center" wrapText="1"/>
    </xf>
    <xf numFmtId="4" fontId="12" fillId="0" borderId="0" xfId="66" applyNumberFormat="1" applyFont="1" applyBorder="1" applyAlignment="1">
      <alignment horizontal="center" vertical="center" wrapText="1"/>
    </xf>
    <xf numFmtId="0" fontId="20" fillId="0" borderId="0" xfId="66" applyFont="1" applyFill="1" applyAlignment="1">
      <alignment horizontal="left" vertical="center" wrapText="1"/>
    </xf>
    <xf numFmtId="0" fontId="20" fillId="0" borderId="10" xfId="66" applyFont="1" applyFill="1" applyBorder="1" applyAlignment="1">
      <alignment horizontal="left" vertical="center" wrapText="1"/>
    </xf>
    <xf numFmtId="0" fontId="20" fillId="0" borderId="2" xfId="66" applyFont="1" applyFill="1" applyBorder="1" applyAlignment="1">
      <alignment horizontal="left" vertical="center" wrapText="1"/>
    </xf>
    <xf numFmtId="0" fontId="20" fillId="0" borderId="11" xfId="66" applyFont="1" applyFill="1" applyBorder="1" applyAlignment="1">
      <alignment horizontal="left" vertical="center" wrapText="1"/>
    </xf>
    <xf numFmtId="4" fontId="12" fillId="0" borderId="1" xfId="66" applyNumberFormat="1" applyFont="1" applyBorder="1" applyAlignment="1">
      <alignment horizontal="center" vertical="center"/>
    </xf>
    <xf numFmtId="4" fontId="12" fillId="0" borderId="2" xfId="66" applyNumberFormat="1" applyFont="1" applyBorder="1" applyAlignment="1">
      <alignment horizontal="center" vertical="center"/>
    </xf>
    <xf numFmtId="4" fontId="12" fillId="0" borderId="11" xfId="66" applyNumberFormat="1" applyFont="1" applyBorder="1" applyAlignment="1">
      <alignment horizontal="center" vertical="center"/>
    </xf>
    <xf numFmtId="43" fontId="12" fillId="0" borderId="0" xfId="67" applyFont="1" applyBorder="1" applyAlignment="1">
      <alignment horizontal="center" vertical="center" wrapText="1"/>
    </xf>
    <xf numFmtId="0" fontId="12" fillId="0" borderId="10" xfId="66" applyFont="1" applyBorder="1" applyAlignment="1">
      <alignment horizontal="left" vertical="center" wrapText="1"/>
    </xf>
    <xf numFmtId="0" fontId="12" fillId="0" borderId="2" xfId="66" applyFont="1" applyBorder="1" applyAlignment="1">
      <alignment horizontal="left" vertical="center" wrapText="1"/>
    </xf>
    <xf numFmtId="0" fontId="12" fillId="0" borderId="11" xfId="66" applyFont="1" applyBorder="1" applyAlignment="1">
      <alignment horizontal="left" vertical="center" wrapText="1"/>
    </xf>
    <xf numFmtId="0" fontId="57" fillId="0" borderId="10" xfId="66" applyFont="1" applyFill="1" applyBorder="1" applyAlignment="1">
      <alignment horizontal="left" vertical="center" wrapText="1"/>
    </xf>
    <xf numFmtId="0" fontId="57" fillId="0" borderId="2" xfId="66" applyFont="1" applyFill="1" applyBorder="1" applyAlignment="1">
      <alignment horizontal="left" vertical="center" wrapText="1"/>
    </xf>
    <xf numFmtId="0" fontId="57" fillId="0" borderId="11" xfId="66" applyFont="1" applyFill="1" applyBorder="1" applyAlignment="1">
      <alignment horizontal="left" vertical="center" wrapText="1"/>
    </xf>
    <xf numFmtId="0" fontId="12" fillId="0" borderId="12" xfId="66" applyFont="1" applyBorder="1" applyAlignment="1">
      <alignment horizontal="left" vertical="center" wrapText="1"/>
    </xf>
    <xf numFmtId="0" fontId="12" fillId="0" borderId="0" xfId="66" applyFont="1" applyBorder="1" applyAlignment="1">
      <alignment horizontal="left" vertical="center" wrapText="1"/>
    </xf>
    <xf numFmtId="2" fontId="12" fillId="0" borderId="10" xfId="66" applyNumberFormat="1" applyFont="1" applyBorder="1" applyAlignment="1">
      <alignment horizontal="center" vertical="center" wrapText="1"/>
    </xf>
    <xf numFmtId="2" fontId="12" fillId="0" borderId="2" xfId="66" applyNumberFormat="1" applyFont="1" applyBorder="1" applyAlignment="1">
      <alignment horizontal="center" vertical="center" wrapText="1"/>
    </xf>
    <xf numFmtId="2" fontId="12" fillId="0" borderId="11" xfId="66" applyNumberFormat="1" applyFont="1" applyBorder="1" applyAlignment="1">
      <alignment horizontal="center" vertical="center" wrapText="1"/>
    </xf>
    <xf numFmtId="0" fontId="62" fillId="0" borderId="10" xfId="66" applyFont="1" applyBorder="1" applyAlignment="1">
      <alignment horizontal="left" vertical="center" wrapText="1"/>
    </xf>
    <xf numFmtId="0" fontId="62" fillId="0" borderId="2" xfId="66" applyFont="1" applyBorder="1" applyAlignment="1">
      <alignment horizontal="left" vertical="center" wrapText="1"/>
    </xf>
    <xf numFmtId="0" fontId="62" fillId="0" borderId="11" xfId="66" applyFont="1" applyBorder="1" applyAlignment="1">
      <alignment horizontal="left" vertical="center" wrapText="1"/>
    </xf>
    <xf numFmtId="2" fontId="12" fillId="0" borderId="10" xfId="66" applyNumberFormat="1" applyFont="1" applyBorder="1" applyAlignment="1">
      <alignment horizontal="left" vertical="center" wrapText="1"/>
    </xf>
    <xf numFmtId="2" fontId="12" fillId="0" borderId="2" xfId="66" applyNumberFormat="1" applyFont="1" applyBorder="1" applyAlignment="1">
      <alignment horizontal="left" vertical="center" wrapText="1"/>
    </xf>
    <xf numFmtId="2" fontId="12" fillId="0" borderId="11" xfId="66" applyNumberFormat="1" applyFont="1" applyBorder="1" applyAlignment="1">
      <alignment horizontal="left" vertical="center" wrapText="1"/>
    </xf>
    <xf numFmtId="4" fontId="12" fillId="0" borderId="10" xfId="66" applyNumberFormat="1" applyFont="1" applyBorder="1" applyAlignment="1">
      <alignment horizontal="center" vertical="center"/>
    </xf>
    <xf numFmtId="2" fontId="20" fillId="4" borderId="10" xfId="66" applyNumberFormat="1" applyFont="1" applyFill="1" applyBorder="1" applyAlignment="1">
      <alignment horizontal="left" vertical="center" wrapText="1"/>
    </xf>
    <xf numFmtId="2" fontId="20" fillId="4" borderId="2" xfId="66" applyNumberFormat="1" applyFont="1" applyFill="1" applyBorder="1" applyAlignment="1">
      <alignment horizontal="left" vertical="center" wrapText="1"/>
    </xf>
    <xf numFmtId="2" fontId="20" fillId="4" borderId="11" xfId="66" applyNumberFormat="1" applyFont="1" applyFill="1" applyBorder="1" applyAlignment="1">
      <alignment horizontal="left" vertical="center" wrapText="1"/>
    </xf>
    <xf numFmtId="0" fontId="20" fillId="0" borderId="2" xfId="66" applyFont="1" applyFill="1" applyBorder="1" applyAlignment="1">
      <alignment horizontal="center" vertical="center" wrapText="1"/>
    </xf>
    <xf numFmtId="0" fontId="20" fillId="0" borderId="11" xfId="66" applyFont="1" applyFill="1" applyBorder="1" applyAlignment="1">
      <alignment horizontal="center" vertical="center" wrapText="1"/>
    </xf>
    <xf numFmtId="0" fontId="20" fillId="0" borderId="10" xfId="66" applyFont="1" applyFill="1" applyBorder="1" applyAlignment="1">
      <alignment horizontal="center" vertical="center" wrapText="1"/>
    </xf>
    <xf numFmtId="0" fontId="57" fillId="0" borderId="5" xfId="66" applyFont="1" applyFill="1" applyBorder="1" applyAlignment="1">
      <alignment horizontal="center" vertical="center" textRotation="90" wrapText="1"/>
    </xf>
    <xf numFmtId="0" fontId="57" fillId="0" borderId="13" xfId="66" applyFont="1" applyFill="1" applyBorder="1" applyAlignment="1">
      <alignment horizontal="center" vertical="center" textRotation="90" wrapText="1"/>
    </xf>
    <xf numFmtId="0" fontId="57" fillId="0" borderId="4" xfId="66" applyFont="1" applyFill="1" applyBorder="1" applyAlignment="1">
      <alignment horizontal="center" vertical="center" textRotation="90" wrapText="1"/>
    </xf>
    <xf numFmtId="0" fontId="57" fillId="8" borderId="10" xfId="66" applyFont="1" applyFill="1" applyBorder="1" applyAlignment="1">
      <alignment horizontal="center" vertical="center" wrapText="1"/>
    </xf>
    <xf numFmtId="0" fontId="57" fillId="8" borderId="2" xfId="66" applyFont="1" applyFill="1" applyBorder="1" applyAlignment="1">
      <alignment horizontal="center" vertical="center" wrapText="1"/>
    </xf>
    <xf numFmtId="0" fontId="57" fillId="8" borderId="11" xfId="66" applyFont="1" applyFill="1" applyBorder="1" applyAlignment="1">
      <alignment horizontal="center" vertical="center" wrapText="1"/>
    </xf>
    <xf numFmtId="0" fontId="20" fillId="0" borderId="8" xfId="66" applyFont="1" applyFill="1" applyBorder="1" applyAlignment="1">
      <alignment horizontal="center" vertical="center" wrapText="1"/>
    </xf>
    <xf numFmtId="0" fontId="20" fillId="7" borderId="10" xfId="66" applyFont="1" applyFill="1" applyBorder="1" applyAlignment="1">
      <alignment horizontal="center" vertical="center" wrapText="1"/>
    </xf>
    <xf numFmtId="0" fontId="20" fillId="7" borderId="11" xfId="66" applyFont="1" applyFill="1" applyBorder="1" applyAlignment="1">
      <alignment horizontal="center" vertical="center" wrapText="1"/>
    </xf>
    <xf numFmtId="0" fontId="57" fillId="4" borderId="5" xfId="66" applyFont="1" applyFill="1" applyBorder="1" applyAlignment="1">
      <alignment horizontal="center" vertical="center" textRotation="90" wrapText="1"/>
    </xf>
    <xf numFmtId="0" fontId="57" fillId="4" borderId="13" xfId="66" applyFont="1" applyFill="1" applyBorder="1" applyAlignment="1">
      <alignment horizontal="center" vertical="center" textRotation="90" wrapText="1"/>
    </xf>
    <xf numFmtId="0" fontId="57" fillId="8" borderId="5" xfId="66" applyFont="1" applyFill="1" applyBorder="1" applyAlignment="1">
      <alignment horizontal="center" vertical="center" textRotation="90" wrapText="1"/>
    </xf>
    <xf numFmtId="0" fontId="57" fillId="8" borderId="13" xfId="66" applyFont="1" applyFill="1" applyBorder="1" applyAlignment="1">
      <alignment horizontal="center" vertical="center" textRotation="90" wrapText="1"/>
    </xf>
    <xf numFmtId="0" fontId="57" fillId="4" borderId="14" xfId="66" applyFont="1" applyFill="1" applyBorder="1" applyAlignment="1">
      <alignment horizontal="center" vertical="center" wrapText="1"/>
    </xf>
    <xf numFmtId="0" fontId="57" fillId="4" borderId="23" xfId="66" applyFont="1" applyFill="1" applyBorder="1" applyAlignment="1">
      <alignment horizontal="center" vertical="center" wrapText="1"/>
    </xf>
    <xf numFmtId="0" fontId="57" fillId="4" borderId="17" xfId="66" applyFont="1" applyFill="1" applyBorder="1" applyAlignment="1">
      <alignment horizontal="center" vertical="center" wrapText="1"/>
    </xf>
    <xf numFmtId="0" fontId="57" fillId="4" borderId="9" xfId="66" applyFont="1" applyFill="1" applyBorder="1" applyAlignment="1">
      <alignment horizontal="center" vertical="center" wrapText="1"/>
    </xf>
    <xf numFmtId="0" fontId="57" fillId="4" borderId="8" xfId="66" applyFont="1" applyFill="1" applyBorder="1" applyAlignment="1">
      <alignment horizontal="center" vertical="center" wrapText="1"/>
    </xf>
    <xf numFmtId="0" fontId="57" fillId="4" borderId="20" xfId="66" applyFont="1" applyFill="1" applyBorder="1" applyAlignment="1">
      <alignment horizontal="center" vertical="center" wrapText="1"/>
    </xf>
    <xf numFmtId="0" fontId="57" fillId="4" borderId="4" xfId="66" applyFont="1" applyFill="1" applyBorder="1" applyAlignment="1">
      <alignment horizontal="center" vertical="center" textRotation="90" wrapText="1"/>
    </xf>
    <xf numFmtId="0" fontId="20" fillId="7" borderId="14" xfId="66" applyFont="1" applyFill="1" applyBorder="1" applyAlignment="1">
      <alignment horizontal="center" vertical="center" wrapText="1"/>
    </xf>
    <xf numFmtId="0" fontId="57" fillId="7" borderId="23" xfId="66" applyFont="1" applyFill="1" applyBorder="1" applyAlignment="1">
      <alignment horizontal="center" vertical="center" wrapText="1"/>
    </xf>
    <xf numFmtId="0" fontId="57" fillId="7" borderId="17" xfId="66" applyFont="1" applyFill="1" applyBorder="1" applyAlignment="1">
      <alignment horizontal="center" vertical="center" wrapText="1"/>
    </xf>
    <xf numFmtId="0" fontId="57" fillId="7" borderId="9" xfId="66" applyFont="1" applyFill="1" applyBorder="1" applyAlignment="1">
      <alignment horizontal="center" vertical="center" wrapText="1"/>
    </xf>
    <xf numFmtId="0" fontId="57" fillId="7" borderId="8" xfId="66" applyFont="1" applyFill="1" applyBorder="1" applyAlignment="1">
      <alignment horizontal="center" vertical="center" wrapText="1"/>
    </xf>
    <xf numFmtId="0" fontId="57" fillId="7" borderId="20" xfId="66" applyFont="1" applyFill="1" applyBorder="1" applyAlignment="1">
      <alignment horizontal="center" vertical="center" wrapText="1"/>
    </xf>
    <xf numFmtId="0" fontId="57" fillId="7" borderId="13" xfId="66" applyFont="1" applyFill="1" applyBorder="1" applyAlignment="1">
      <alignment horizontal="center" vertical="center" textRotation="90" wrapText="1"/>
    </xf>
    <xf numFmtId="0" fontId="57" fillId="7" borderId="4" xfId="66" applyFont="1" applyFill="1" applyBorder="1" applyAlignment="1">
      <alignment horizontal="center" vertical="center" textRotation="90" wrapText="1"/>
    </xf>
    <xf numFmtId="0" fontId="20" fillId="0" borderId="9" xfId="66" applyFont="1" applyFill="1" applyBorder="1" applyAlignment="1">
      <alignment horizontal="center" vertical="center" wrapText="1"/>
    </xf>
    <xf numFmtId="0" fontId="20" fillId="0" borderId="20" xfId="66" applyFont="1" applyFill="1" applyBorder="1" applyAlignment="1">
      <alignment horizontal="center" vertical="center" wrapText="1"/>
    </xf>
    <xf numFmtId="0" fontId="20" fillId="0" borderId="31" xfId="66" applyFont="1" applyFill="1" applyBorder="1" applyAlignment="1">
      <alignment horizontal="center" vertical="center" wrapText="1"/>
    </xf>
    <xf numFmtId="0" fontId="20" fillId="7" borderId="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0" borderId="23" xfId="66" applyFont="1" applyFill="1" applyBorder="1" applyAlignment="1">
      <alignment horizontal="center" vertical="center" wrapText="1"/>
    </xf>
    <xf numFmtId="0" fontId="20" fillId="0" borderId="17" xfId="66" applyFont="1" applyFill="1" applyBorder="1" applyAlignment="1">
      <alignment horizontal="center" vertical="center" wrapText="1"/>
    </xf>
    <xf numFmtId="0" fontId="57" fillId="8" borderId="4" xfId="66" applyFont="1" applyFill="1" applyBorder="1" applyAlignment="1">
      <alignment horizontal="center" vertical="center" textRotation="90" wrapText="1"/>
    </xf>
    <xf numFmtId="0" fontId="20" fillId="0" borderId="10" xfId="39" applyFont="1" applyBorder="1" applyAlignment="1">
      <alignment horizontal="center" wrapText="1"/>
    </xf>
    <xf numFmtId="0" fontId="20" fillId="0" borderId="2" xfId="39" applyFont="1" applyBorder="1" applyAlignment="1">
      <alignment horizontal="center" wrapText="1"/>
    </xf>
    <xf numFmtId="0" fontId="57" fillId="0" borderId="2" xfId="66" applyFont="1" applyFill="1" applyBorder="1" applyAlignment="1">
      <alignment horizontal="center" vertical="center" wrapText="1"/>
    </xf>
    <xf numFmtId="0" fontId="57" fillId="0" borderId="14" xfId="66" applyFont="1" applyFill="1" applyBorder="1" applyAlignment="1">
      <alignment horizontal="center" vertical="center" wrapText="1"/>
    </xf>
    <xf numFmtId="0" fontId="57" fillId="0" borderId="17" xfId="66" applyFont="1" applyFill="1" applyBorder="1" applyAlignment="1">
      <alignment horizontal="center" vertical="center" wrapText="1"/>
    </xf>
    <xf numFmtId="0" fontId="57" fillId="0" borderId="9" xfId="66" applyFont="1" applyFill="1" applyBorder="1" applyAlignment="1">
      <alignment horizontal="center" vertical="center" wrapText="1"/>
    </xf>
    <xf numFmtId="0" fontId="57" fillId="0" borderId="20" xfId="66" applyFont="1" applyFill="1" applyBorder="1" applyAlignment="1">
      <alignment horizontal="center" vertical="center" wrapText="1"/>
    </xf>
    <xf numFmtId="0" fontId="20" fillId="0" borderId="1" xfId="66" applyFont="1" applyFill="1" applyBorder="1" applyAlignment="1">
      <alignment horizontal="center" vertical="center" wrapText="1"/>
    </xf>
    <xf numFmtId="0" fontId="57" fillId="7" borderId="5" xfId="66" applyFont="1" applyFill="1" applyBorder="1" applyAlignment="1">
      <alignment horizontal="center" vertical="center" textRotation="90" wrapText="1"/>
    </xf>
    <xf numFmtId="0" fontId="20" fillId="0" borderId="0" xfId="66" applyFont="1" applyFill="1" applyAlignment="1">
      <alignment horizontal="right" vertical="center" wrapText="1"/>
    </xf>
    <xf numFmtId="0" fontId="20" fillId="0" borderId="0" xfId="66" applyFont="1" applyFill="1" applyAlignment="1">
      <alignment horizontal="center" vertical="center"/>
    </xf>
    <xf numFmtId="0" fontId="20" fillId="0" borderId="0" xfId="66" applyFont="1" applyFill="1" applyAlignment="1">
      <alignment horizontal="right" vertical="center"/>
    </xf>
    <xf numFmtId="0" fontId="20" fillId="0" borderId="0" xfId="66" applyFont="1" applyFill="1" applyAlignment="1">
      <alignment horizontal="center" vertical="center" wrapText="1"/>
    </xf>
    <xf numFmtId="0" fontId="20" fillId="9" borderId="10" xfId="66" applyFont="1" applyFill="1" applyBorder="1" applyAlignment="1">
      <alignment horizontal="center" vertical="center" wrapText="1"/>
    </xf>
    <xf numFmtId="0" fontId="20" fillId="9" borderId="2" xfId="66" applyFont="1" applyFill="1" applyBorder="1" applyAlignment="1">
      <alignment horizontal="center" vertical="center" wrapText="1"/>
    </xf>
    <xf numFmtId="0" fontId="20" fillId="9" borderId="11" xfId="66" applyFont="1" applyFill="1" applyBorder="1" applyAlignment="1">
      <alignment horizontal="center" vertical="center" wrapText="1"/>
    </xf>
    <xf numFmtId="0" fontId="20" fillId="8" borderId="14" xfId="66" applyFont="1" applyFill="1" applyBorder="1" applyAlignment="1">
      <alignment horizontal="center" vertical="center" wrapText="1"/>
    </xf>
    <xf numFmtId="0" fontId="20" fillId="8" borderId="23" xfId="66" applyFont="1" applyFill="1" applyBorder="1" applyAlignment="1">
      <alignment horizontal="center" vertical="center" wrapText="1"/>
    </xf>
    <xf numFmtId="0" fontId="20" fillId="8" borderId="17" xfId="66" applyFont="1" applyFill="1" applyBorder="1" applyAlignment="1">
      <alignment horizontal="center" vertical="center" wrapText="1"/>
    </xf>
    <xf numFmtId="0" fontId="16" fillId="0" borderId="0" xfId="66" applyFont="1" applyFill="1" applyAlignment="1">
      <alignment horizontal="center" vertical="center"/>
    </xf>
    <xf numFmtId="0" fontId="57" fillId="0" borderId="22" xfId="66" applyFont="1" applyFill="1" applyBorder="1" applyAlignment="1">
      <alignment horizontal="center" vertical="center" wrapText="1"/>
    </xf>
    <xf numFmtId="0" fontId="57" fillId="5" borderId="5" xfId="66" applyFont="1" applyFill="1" applyBorder="1" applyAlignment="1">
      <alignment horizontal="center" vertical="center" textRotation="90" wrapText="1"/>
    </xf>
    <xf numFmtId="0" fontId="57" fillId="5" borderId="13" xfId="66" applyFont="1" applyFill="1" applyBorder="1" applyAlignment="1">
      <alignment horizontal="center" vertical="center" textRotation="90" wrapText="1"/>
    </xf>
    <xf numFmtId="0" fontId="57" fillId="5" borderId="4" xfId="66" applyFont="1" applyFill="1" applyBorder="1" applyAlignment="1">
      <alignment horizontal="center" vertical="center" textRotation="90" wrapText="1"/>
    </xf>
    <xf numFmtId="0" fontId="20" fillId="9" borderId="5" xfId="66" applyFont="1" applyFill="1" applyBorder="1" applyAlignment="1">
      <alignment horizontal="center" vertical="center" wrapText="1"/>
    </xf>
    <xf numFmtId="0" fontId="20" fillId="9" borderId="4" xfId="66" applyFont="1" applyFill="1" applyBorder="1" applyAlignment="1">
      <alignment horizontal="center" vertical="center" wrapText="1"/>
    </xf>
    <xf numFmtId="0" fontId="20" fillId="9" borderId="13" xfId="66" applyFont="1" applyFill="1" applyBorder="1" applyAlignment="1">
      <alignment horizontal="center" vertical="center" wrapText="1"/>
    </xf>
    <xf numFmtId="0" fontId="57" fillId="7" borderId="10" xfId="66" applyFont="1" applyFill="1" applyBorder="1" applyAlignment="1">
      <alignment horizontal="center" vertical="center" wrapText="1"/>
    </xf>
    <xf numFmtId="0" fontId="57" fillId="7" borderId="2" xfId="66" applyFont="1" applyFill="1" applyBorder="1" applyAlignment="1">
      <alignment horizontal="center" vertical="center" wrapText="1"/>
    </xf>
    <xf numFmtId="0" fontId="57" fillId="7" borderId="11" xfId="66" applyFont="1" applyFill="1" applyBorder="1" applyAlignment="1">
      <alignment horizontal="center" vertical="center" wrapText="1"/>
    </xf>
    <xf numFmtId="0" fontId="57" fillId="7" borderId="5" xfId="66" applyFont="1" applyFill="1" applyBorder="1" applyAlignment="1">
      <alignment horizontal="center" vertical="center" wrapText="1"/>
    </xf>
    <xf numFmtId="0" fontId="57" fillId="7" borderId="4" xfId="66" applyFont="1" applyFill="1" applyBorder="1" applyAlignment="1">
      <alignment horizontal="center" vertical="center" wrapText="1"/>
    </xf>
    <xf numFmtId="0" fontId="20" fillId="10" borderId="5" xfId="66" applyFont="1" applyFill="1" applyBorder="1" applyAlignment="1">
      <alignment horizontal="center" vertical="center" wrapText="1"/>
    </xf>
    <xf numFmtId="0" fontId="20" fillId="10" borderId="4" xfId="66" applyFont="1" applyFill="1" applyBorder="1" applyAlignment="1">
      <alignment horizontal="center" vertical="center" wrapText="1"/>
    </xf>
    <xf numFmtId="0" fontId="57" fillId="11" borderId="5" xfId="66" applyFont="1" applyFill="1" applyBorder="1" applyAlignment="1">
      <alignment horizontal="center" vertical="center" textRotation="90" wrapText="1"/>
    </xf>
    <xf numFmtId="0" fontId="57" fillId="11" borderId="13" xfId="66" applyFont="1" applyFill="1" applyBorder="1" applyAlignment="1">
      <alignment horizontal="center" vertical="center" textRotation="90" wrapText="1"/>
    </xf>
    <xf numFmtId="0" fontId="57" fillId="11" borderId="4" xfId="66" applyFont="1" applyFill="1" applyBorder="1" applyAlignment="1">
      <alignment horizontal="center" vertical="center" textRotation="90" wrapText="1"/>
    </xf>
    <xf numFmtId="0" fontId="57" fillId="0" borderId="0" xfId="66" applyFont="1" applyFill="1" applyBorder="1" applyAlignment="1">
      <alignment horizontal="center" vertical="center" wrapText="1"/>
    </xf>
    <xf numFmtId="4" fontId="13" fillId="0" borderId="1" xfId="68" applyNumberFormat="1" applyFont="1" applyBorder="1" applyAlignment="1">
      <alignment horizontal="center" vertical="center"/>
    </xf>
    <xf numFmtId="4" fontId="13" fillId="0" borderId="10" xfId="68" applyNumberFormat="1" applyFont="1" applyBorder="1" applyAlignment="1">
      <alignment horizontal="center" vertical="center"/>
    </xf>
    <xf numFmtId="4" fontId="13" fillId="0" borderId="2" xfId="68" applyNumberFormat="1" applyFont="1" applyBorder="1" applyAlignment="1">
      <alignment horizontal="center" vertical="center"/>
    </xf>
    <xf numFmtId="4" fontId="13" fillId="0" borderId="11" xfId="68" applyNumberFormat="1" applyFont="1" applyBorder="1" applyAlignment="1">
      <alignment horizontal="center" vertical="center"/>
    </xf>
    <xf numFmtId="0" fontId="60" fillId="7" borderId="0" xfId="39" applyNumberFormat="1" applyFont="1" applyFill="1" applyAlignment="1">
      <alignment horizontal="center"/>
    </xf>
    <xf numFmtId="0" fontId="60" fillId="7" borderId="8" xfId="39" applyNumberFormat="1" applyFont="1" applyFill="1" applyBorder="1" applyAlignment="1">
      <alignment horizontal="center"/>
    </xf>
    <xf numFmtId="2" fontId="68" fillId="0" borderId="0" xfId="68" applyNumberFormat="1" applyFont="1" applyFill="1" applyBorder="1" applyAlignment="1">
      <alignment horizontal="center" vertical="center"/>
    </xf>
    <xf numFmtId="4" fontId="14" fillId="0" borderId="1" xfId="68" applyNumberFormat="1" applyFont="1" applyBorder="1" applyAlignment="1">
      <alignment horizontal="center" vertical="center"/>
    </xf>
    <xf numFmtId="0" fontId="68" fillId="0" borderId="10" xfId="68" applyNumberFormat="1" applyFont="1" applyFill="1" applyBorder="1" applyAlignment="1">
      <alignment horizontal="center" vertical="center"/>
    </xf>
    <xf numFmtId="0" fontId="68" fillId="0" borderId="2" xfId="68" applyNumberFormat="1" applyFont="1" applyFill="1" applyBorder="1" applyAlignment="1">
      <alignment horizontal="center" vertical="center"/>
    </xf>
    <xf numFmtId="0" fontId="68" fillId="0" borderId="11" xfId="68" applyNumberFormat="1" applyFont="1" applyFill="1" applyBorder="1" applyAlignment="1">
      <alignment horizontal="center" vertical="center"/>
    </xf>
    <xf numFmtId="0" fontId="32" fillId="0" borderId="1" xfId="68" applyNumberFormat="1" applyFont="1" applyFill="1" applyBorder="1" applyAlignment="1">
      <alignment horizontal="left" vertical="center"/>
    </xf>
    <xf numFmtId="49" fontId="32" fillId="0" borderId="1" xfId="68" applyNumberFormat="1" applyFont="1" applyFill="1" applyBorder="1" applyAlignment="1">
      <alignment horizontal="center" vertical="center"/>
    </xf>
    <xf numFmtId="2" fontId="13" fillId="0" borderId="10" xfId="68" applyNumberFormat="1" applyFont="1" applyBorder="1" applyAlignment="1">
      <alignment horizontal="left" vertical="center" wrapText="1"/>
    </xf>
    <xf numFmtId="0" fontId="13" fillId="0" borderId="2" xfId="68" applyNumberFormat="1" applyFont="1" applyBorder="1" applyAlignment="1">
      <alignment horizontal="left" vertical="center" wrapText="1"/>
    </xf>
    <xf numFmtId="0" fontId="13" fillId="0" borderId="11" xfId="68" applyNumberFormat="1" applyFont="1" applyBorder="1" applyAlignment="1">
      <alignment horizontal="left" vertical="center" wrapText="1"/>
    </xf>
    <xf numFmtId="0" fontId="13" fillId="0" borderId="10" xfId="68" applyNumberFormat="1" applyFont="1" applyFill="1" applyBorder="1" applyAlignment="1">
      <alignment horizontal="center" vertical="center" wrapText="1"/>
    </xf>
    <xf numFmtId="0" fontId="13" fillId="0" borderId="2" xfId="68" applyNumberFormat="1" applyFont="1" applyFill="1" applyBorder="1" applyAlignment="1">
      <alignment horizontal="center" vertical="center" wrapText="1"/>
    </xf>
    <xf numFmtId="0" fontId="13" fillId="0" borderId="11" xfId="68" applyNumberFormat="1" applyFont="1" applyFill="1" applyBorder="1" applyAlignment="1">
      <alignment horizontal="center" vertical="center" wrapText="1"/>
    </xf>
    <xf numFmtId="2" fontId="13" fillId="0" borderId="1" xfId="68" applyNumberFormat="1" applyFont="1" applyBorder="1" applyAlignment="1">
      <alignment horizontal="center" vertical="center"/>
    </xf>
    <xf numFmtId="0" fontId="14" fillId="0" borderId="2" xfId="68" applyNumberFormat="1" applyFont="1" applyBorder="1" applyAlignment="1">
      <alignment horizontal="right" vertical="center"/>
    </xf>
    <xf numFmtId="0" fontId="14" fillId="0" borderId="11" xfId="68" applyNumberFormat="1" applyFont="1" applyBorder="1" applyAlignment="1">
      <alignment horizontal="right" vertical="center"/>
    </xf>
    <xf numFmtId="0" fontId="14" fillId="0" borderId="10" xfId="68" applyNumberFormat="1" applyFont="1" applyBorder="1" applyAlignment="1">
      <alignment horizontal="center" vertical="center"/>
    </xf>
    <xf numFmtId="0" fontId="14" fillId="0" borderId="2" xfId="68" applyNumberFormat="1" applyFont="1" applyBorder="1" applyAlignment="1">
      <alignment horizontal="center" vertical="center"/>
    </xf>
    <xf numFmtId="0" fontId="14" fillId="0" borderId="11" xfId="68" applyNumberFormat="1" applyFont="1" applyBorder="1" applyAlignment="1">
      <alignment horizontal="center" vertical="center"/>
    </xf>
    <xf numFmtId="2" fontId="14" fillId="0" borderId="1" xfId="68" applyNumberFormat="1" applyFont="1" applyBorder="1" applyAlignment="1">
      <alignment horizontal="center" vertical="center"/>
    </xf>
    <xf numFmtId="0" fontId="13" fillId="0" borderId="1" xfId="68" applyNumberFormat="1" applyFont="1" applyBorder="1" applyAlignment="1">
      <alignment horizontal="left" vertical="center"/>
    </xf>
    <xf numFmtId="49" fontId="13" fillId="0" borderId="1" xfId="68" applyNumberFormat="1" applyFont="1" applyBorder="1" applyAlignment="1">
      <alignment horizontal="center" vertical="center"/>
    </xf>
    <xf numFmtId="0" fontId="13" fillId="0" borderId="1" xfId="68" applyNumberFormat="1" applyFont="1" applyBorder="1" applyAlignment="1">
      <alignment horizontal="center" vertical="center"/>
    </xf>
    <xf numFmtId="0" fontId="32" fillId="0" borderId="1" xfId="68" applyNumberFormat="1" applyFont="1" applyBorder="1" applyAlignment="1">
      <alignment horizontal="left" vertical="center"/>
    </xf>
    <xf numFmtId="49" fontId="32" fillId="0" borderId="1" xfId="68" applyNumberFormat="1" applyFont="1" applyBorder="1" applyAlignment="1">
      <alignment horizontal="center" vertical="center"/>
    </xf>
    <xf numFmtId="0" fontId="13" fillId="0" borderId="10" xfId="68" applyNumberFormat="1" applyFont="1" applyBorder="1" applyAlignment="1">
      <alignment horizontal="center" vertical="center" wrapText="1"/>
    </xf>
    <xf numFmtId="0" fontId="13" fillId="0" borderId="2" xfId="68" applyNumberFormat="1" applyFont="1" applyBorder="1" applyAlignment="1">
      <alignment horizontal="center" vertical="center" wrapText="1"/>
    </xf>
    <xf numFmtId="0" fontId="13" fillId="0" borderId="11" xfId="68" applyNumberFormat="1" applyFont="1" applyBorder="1" applyAlignment="1">
      <alignment horizontal="center" vertical="center" wrapText="1"/>
    </xf>
    <xf numFmtId="4" fontId="14" fillId="0" borderId="10" xfId="68" applyNumberFormat="1" applyFont="1" applyBorder="1" applyAlignment="1">
      <alignment horizontal="center" vertical="center"/>
    </xf>
    <xf numFmtId="4" fontId="14" fillId="0" borderId="2" xfId="68" applyNumberFormat="1" applyFont="1" applyBorder="1" applyAlignment="1">
      <alignment horizontal="center" vertical="center"/>
    </xf>
    <xf numFmtId="4" fontId="14" fillId="0" borderId="11" xfId="68" applyNumberFormat="1" applyFont="1" applyBorder="1" applyAlignment="1">
      <alignment horizontal="center" vertical="center"/>
    </xf>
    <xf numFmtId="0" fontId="20" fillId="0" borderId="1" xfId="68" applyNumberFormat="1" applyFont="1" applyBorder="1" applyAlignment="1">
      <alignment horizontal="center" vertical="center"/>
    </xf>
    <xf numFmtId="0" fontId="14" fillId="0" borderId="1" xfId="68" applyNumberFormat="1" applyFont="1" applyBorder="1" applyAlignment="1">
      <alignment horizontal="left" vertical="center"/>
    </xf>
    <xf numFmtId="49" fontId="14" fillId="0" borderId="1" xfId="68" applyNumberFormat="1" applyFont="1" applyBorder="1" applyAlignment="1">
      <alignment horizontal="center" vertical="center"/>
    </xf>
    <xf numFmtId="0" fontId="14" fillId="0" borderId="10" xfId="68" applyNumberFormat="1" applyFont="1" applyBorder="1" applyAlignment="1">
      <alignment horizontal="center" vertical="center" wrapText="1"/>
    </xf>
    <xf numFmtId="0" fontId="14" fillId="0" borderId="2" xfId="68" applyNumberFormat="1" applyFont="1" applyBorder="1" applyAlignment="1">
      <alignment horizontal="center" vertical="center" wrapText="1"/>
    </xf>
    <xf numFmtId="0" fontId="14" fillId="0" borderId="11" xfId="68" applyNumberFormat="1" applyFont="1" applyBorder="1" applyAlignment="1">
      <alignment horizontal="center" vertical="center" wrapText="1"/>
    </xf>
    <xf numFmtId="0" fontId="20" fillId="0" borderId="10" xfId="68" applyNumberFormat="1" applyFont="1" applyBorder="1" applyAlignment="1">
      <alignment horizontal="center" vertical="center"/>
    </xf>
    <xf numFmtId="0" fontId="20" fillId="0" borderId="1" xfId="68" applyNumberFormat="1" applyFont="1" applyBorder="1" applyAlignment="1">
      <alignment horizontal="center" vertical="center" wrapText="1"/>
    </xf>
    <xf numFmtId="0" fontId="20" fillId="0" borderId="13" xfId="68" applyNumberFormat="1" applyFont="1" applyBorder="1" applyAlignment="1">
      <alignment horizontal="center" vertical="center"/>
    </xf>
    <xf numFmtId="0" fontId="20" fillId="0" borderId="4" xfId="68" applyNumberFormat="1" applyFont="1" applyBorder="1" applyAlignment="1">
      <alignment horizontal="center" vertical="center"/>
    </xf>
    <xf numFmtId="0" fontId="20" fillId="0" borderId="14" xfId="68" applyNumberFormat="1" applyFont="1" applyBorder="1" applyAlignment="1">
      <alignment horizontal="center" vertical="center"/>
    </xf>
    <xf numFmtId="0" fontId="20" fillId="0" borderId="23" xfId="68" applyNumberFormat="1" applyFont="1" applyBorder="1" applyAlignment="1">
      <alignment horizontal="center" vertical="center"/>
    </xf>
    <xf numFmtId="0" fontId="20" fillId="0" borderId="17" xfId="68" applyNumberFormat="1" applyFont="1" applyBorder="1" applyAlignment="1">
      <alignment horizontal="center" vertical="center"/>
    </xf>
    <xf numFmtId="0" fontId="20" fillId="0" borderId="12" xfId="68" applyNumberFormat="1" applyFont="1" applyBorder="1" applyAlignment="1">
      <alignment horizontal="center" vertical="center"/>
    </xf>
    <xf numFmtId="0" fontId="20" fillId="0" borderId="0" xfId="68" applyNumberFormat="1" applyFont="1" applyBorder="1" applyAlignment="1">
      <alignment horizontal="center" vertical="center"/>
    </xf>
    <xf numFmtId="0" fontId="20" fillId="0" borderId="24" xfId="68" applyNumberFormat="1" applyFont="1" applyBorder="1" applyAlignment="1">
      <alignment horizontal="center" vertical="center"/>
    </xf>
    <xf numFmtId="0" fontId="20" fillId="0" borderId="9" xfId="68" applyNumberFormat="1" applyFont="1" applyBorder="1" applyAlignment="1">
      <alignment horizontal="center" vertical="center"/>
    </xf>
    <xf numFmtId="0" fontId="20" fillId="0" borderId="8" xfId="68" applyNumberFormat="1" applyFont="1" applyBorder="1" applyAlignment="1">
      <alignment horizontal="center" vertical="center"/>
    </xf>
    <xf numFmtId="0" fontId="20" fillId="0" borderId="20" xfId="68" applyNumberFormat="1" applyFont="1" applyBorder="1" applyAlignment="1">
      <alignment horizontal="center" vertical="center"/>
    </xf>
    <xf numFmtId="0" fontId="20" fillId="0" borderId="14" xfId="68" applyNumberFormat="1" applyFont="1" applyBorder="1" applyAlignment="1">
      <alignment horizontal="center" vertical="center" wrapText="1"/>
    </xf>
    <xf numFmtId="0" fontId="20" fillId="0" borderId="23" xfId="68" applyNumberFormat="1" applyFont="1" applyBorder="1" applyAlignment="1">
      <alignment horizontal="center" vertical="center" wrapText="1"/>
    </xf>
    <xf numFmtId="0" fontId="20" fillId="0" borderId="17" xfId="68" applyNumberFormat="1" applyFont="1" applyBorder="1" applyAlignment="1">
      <alignment horizontal="center" vertical="center" wrapText="1"/>
    </xf>
    <xf numFmtId="0" fontId="20" fillId="0" borderId="12" xfId="68" applyNumberFormat="1" applyFont="1" applyBorder="1" applyAlignment="1">
      <alignment horizontal="center" vertical="center" wrapText="1"/>
    </xf>
    <xf numFmtId="0" fontId="20" fillId="0" borderId="0" xfId="68" applyNumberFormat="1" applyFont="1" applyBorder="1" applyAlignment="1">
      <alignment horizontal="center" vertical="center" wrapText="1"/>
    </xf>
    <xf numFmtId="0" fontId="20" fillId="0" borderId="24" xfId="68" applyNumberFormat="1" applyFont="1" applyBorder="1" applyAlignment="1">
      <alignment horizontal="center" vertical="center" wrapText="1"/>
    </xf>
    <xf numFmtId="0" fontId="20" fillId="0" borderId="9" xfId="68" applyNumberFormat="1" applyFont="1" applyBorder="1" applyAlignment="1">
      <alignment horizontal="center" vertical="center" wrapText="1"/>
    </xf>
    <xf numFmtId="0" fontId="20" fillId="0" borderId="8" xfId="68" applyNumberFormat="1" applyFont="1" applyBorder="1" applyAlignment="1">
      <alignment horizontal="center" vertical="center" wrapText="1"/>
    </xf>
    <xf numFmtId="0" fontId="20" fillId="0" borderId="20" xfId="68" applyNumberFormat="1" applyFont="1" applyBorder="1" applyAlignment="1">
      <alignment horizontal="center" vertical="center" wrapText="1"/>
    </xf>
    <xf numFmtId="49" fontId="20" fillId="3" borderId="8" xfId="68" applyNumberFormat="1" applyFont="1" applyFill="1" applyBorder="1" applyAlignment="1">
      <alignment horizontal="center"/>
    </xf>
    <xf numFmtId="49" fontId="20" fillId="3" borderId="8" xfId="68" applyNumberFormat="1" applyFont="1" applyFill="1" applyBorder="1" applyAlignment="1">
      <alignment horizontal="left"/>
    </xf>
    <xf numFmtId="49" fontId="20" fillId="0" borderId="8" xfId="68" applyNumberFormat="1" applyFont="1" applyBorder="1" applyAlignment="1">
      <alignment horizontal="center"/>
    </xf>
    <xf numFmtId="49" fontId="20" fillId="0" borderId="8" xfId="68" applyNumberFormat="1" applyFont="1" applyBorder="1" applyAlignment="1">
      <alignment horizontal="left"/>
    </xf>
    <xf numFmtId="2" fontId="20" fillId="3" borderId="8" xfId="68" applyNumberFormat="1" applyFont="1" applyFill="1" applyBorder="1" applyAlignment="1">
      <alignment horizontal="center"/>
    </xf>
    <xf numFmtId="0" fontId="20" fillId="3" borderId="8" xfId="68" applyNumberFormat="1" applyFont="1" applyFill="1" applyBorder="1" applyAlignment="1">
      <alignment horizontal="center"/>
    </xf>
    <xf numFmtId="49" fontId="57" fillId="0" borderId="8" xfId="68" applyNumberFormat="1" applyFont="1" applyBorder="1" applyAlignment="1">
      <alignment horizontal="center" vertical="center"/>
    </xf>
    <xf numFmtId="49" fontId="20" fillId="0" borderId="40" xfId="68" applyNumberFormat="1" applyFont="1" applyBorder="1" applyAlignment="1">
      <alignment horizontal="center" vertical="center"/>
    </xf>
    <xf numFmtId="49" fontId="20" fillId="0" borderId="15" xfId="68" applyNumberFormat="1" applyFont="1" applyBorder="1" applyAlignment="1">
      <alignment horizontal="center" vertical="center"/>
    </xf>
    <xf numFmtId="49" fontId="20" fillId="0" borderId="41" xfId="68" applyNumberFormat="1" applyFont="1" applyBorder="1" applyAlignment="1">
      <alignment horizontal="center" vertical="center"/>
    </xf>
    <xf numFmtId="0" fontId="66" fillId="0" borderId="0" xfId="68" applyNumberFormat="1" applyFont="1" applyAlignment="1">
      <alignment horizontal="center" vertical="top"/>
    </xf>
    <xf numFmtId="0" fontId="14" fillId="0" borderId="0" xfId="68" applyNumberFormat="1" applyFont="1" applyAlignment="1">
      <alignment horizontal="right"/>
    </xf>
    <xf numFmtId="0" fontId="20" fillId="0" borderId="14" xfId="68" applyNumberFormat="1" applyFont="1" applyBorder="1" applyAlignment="1">
      <alignment horizontal="center"/>
    </xf>
    <xf numFmtId="0" fontId="20" fillId="0" borderId="23" xfId="68" applyNumberFormat="1" applyFont="1" applyBorder="1" applyAlignment="1">
      <alignment horizontal="center"/>
    </xf>
    <xf numFmtId="0" fontId="20" fillId="0" borderId="17" xfId="68" applyNumberFormat="1" applyFont="1" applyBorder="1" applyAlignment="1">
      <alignment horizontal="center"/>
    </xf>
    <xf numFmtId="49" fontId="20" fillId="3" borderId="7" xfId="68" applyNumberFormat="1" applyFont="1" applyFill="1" applyBorder="1" applyAlignment="1">
      <alignment horizontal="center" vertical="center"/>
    </xf>
    <xf numFmtId="49" fontId="20" fillId="3" borderId="3" xfId="68" applyNumberFormat="1" applyFont="1" applyFill="1" applyBorder="1" applyAlignment="1">
      <alignment horizontal="center" vertical="center"/>
    </xf>
    <xf numFmtId="49" fontId="20" fillId="3" borderId="6" xfId="68" applyNumberFormat="1" applyFont="1" applyFill="1" applyBorder="1" applyAlignment="1">
      <alignment horizontal="center" vertical="center"/>
    </xf>
    <xf numFmtId="0" fontId="14" fillId="0" borderId="0" xfId="68" applyNumberFormat="1" applyFont="1" applyAlignment="1">
      <alignment horizontal="center"/>
    </xf>
    <xf numFmtId="0" fontId="16" fillId="0" borderId="8" xfId="68" applyNumberFormat="1" applyFont="1" applyBorder="1" applyAlignment="1">
      <alignment horizontal="center" vertical="center"/>
    </xf>
    <xf numFmtId="49" fontId="20" fillId="0" borderId="36" xfId="68" applyNumberFormat="1" applyFont="1" applyBorder="1" applyAlignment="1">
      <alignment horizontal="center" vertical="center"/>
    </xf>
    <xf numFmtId="49" fontId="20" fillId="0" borderId="44" xfId="68" applyNumberFormat="1" applyFont="1" applyBorder="1" applyAlignment="1">
      <alignment horizontal="center" vertical="center"/>
    </xf>
    <xf numFmtId="49" fontId="20" fillId="0" borderId="45" xfId="68" applyNumberFormat="1" applyFont="1" applyBorder="1" applyAlignment="1">
      <alignment horizontal="center" vertical="center"/>
    </xf>
    <xf numFmtId="0" fontId="52" fillId="0" borderId="23" xfId="59" applyFont="1" applyBorder="1" applyAlignment="1">
      <alignment vertical="center" wrapText="1"/>
    </xf>
    <xf numFmtId="0" fontId="25" fillId="0" borderId="0" xfId="59" applyFont="1" applyBorder="1" applyAlignment="1">
      <alignment vertical="center" wrapText="1"/>
    </xf>
    <xf numFmtId="0" fontId="36" fillId="0" borderId="23" xfId="39" applyFont="1" applyBorder="1" applyAlignment="1">
      <alignment vertical="center" wrapText="1"/>
    </xf>
    <xf numFmtId="0" fontId="26" fillId="0" borderId="0" xfId="59" applyFont="1" applyBorder="1" applyAlignment="1">
      <alignment horizontal="center" vertical="center" wrapText="1"/>
    </xf>
    <xf numFmtId="0" fontId="25" fillId="0" borderId="0" xfId="59" applyFont="1" applyBorder="1" applyAlignment="1">
      <alignment horizontal="left" vertical="center" wrapText="1"/>
    </xf>
    <xf numFmtId="4" fontId="37" fillId="3" borderId="0" xfId="66" applyNumberFormat="1" applyFont="1" applyFill="1" applyBorder="1" applyAlignment="1">
      <alignment horizontal="center" vertical="center" wrapText="1"/>
    </xf>
  </cellXfs>
  <cellStyles count="69">
    <cellStyle name="_Больница Ванавара." xfId="1"/>
    <cellStyle name="_молодые специалисты" xfId="2"/>
    <cellStyle name="Гиперссылка 2" xfId="38"/>
    <cellStyle name="Гиперссылка 2 2" xfId="61"/>
    <cellStyle name="Гиперссылка 3" xfId="44"/>
    <cellStyle name="Обычный" xfId="0" builtinId="0"/>
    <cellStyle name="Обычный 10 10" xfId="39"/>
    <cellStyle name="Обычный 2" xfId="3"/>
    <cellStyle name="Обычный 2 2" xfId="19"/>
    <cellStyle name="Обычный 2 2 2" xfId="27"/>
    <cellStyle name="Обычный 2 2 2 2" xfId="32"/>
    <cellStyle name="Обычный 2 2 2 2 3 2" xfId="62"/>
    <cellStyle name="Обычный 2 2 2 3 2" xfId="63"/>
    <cellStyle name="Обычный 2 2 3" xfId="40"/>
    <cellStyle name="Обычный 2 3" xfId="41"/>
    <cellStyle name="Обычный 3" xfId="4"/>
    <cellStyle name="Обычный 3 2" xfId="5"/>
    <cellStyle name="Обычный 3 2 2" xfId="21"/>
    <cellStyle name="Обычный 3 2 3" xfId="31"/>
    <cellStyle name="Обычный 3 3" xfId="20"/>
    <cellStyle name="Обычный 3 4" xfId="60"/>
    <cellStyle name="Обычный 3_Расчет зп Учами 2011" xfId="45"/>
    <cellStyle name="Обычный 4" xfId="6"/>
    <cellStyle name="Обычный 4 2" xfId="22"/>
    <cellStyle name="Обычный 4 2 2" xfId="46"/>
    <cellStyle name="Обычный 4 3" xfId="30"/>
    <cellStyle name="Обычный 4 3 2" xfId="64"/>
    <cellStyle name="Обычный 5" xfId="7"/>
    <cellStyle name="Обычный 5 2" xfId="23"/>
    <cellStyle name="Обычный 5 2 2" xfId="42"/>
    <cellStyle name="Обычный 5 2 2 2" xfId="47"/>
    <cellStyle name="Обычный 5 2 2 3" xfId="68"/>
    <cellStyle name="Обычный 5 2 3" xfId="48"/>
    <cellStyle name="Обычный 5 2 4" xfId="58"/>
    <cellStyle name="Обычный 5 2 5" xfId="66"/>
    <cellStyle name="Обычный 5 3" xfId="28"/>
    <cellStyle name="Обычный 5 3 2" xfId="49"/>
    <cellStyle name="Обычный 5 3 2 2" xfId="50"/>
    <cellStyle name="Обычный 5 3 3" xfId="57"/>
    <cellStyle name="Обычный 5 4" xfId="51"/>
    <cellStyle name="Обычный 5 4 2" xfId="52"/>
    <cellStyle name="Обычный 5 5" xfId="53"/>
    <cellStyle name="Обычный 5 5 2" xfId="54"/>
    <cellStyle name="Обычный 5 6" xfId="55"/>
    <cellStyle name="Обычный 6" xfId="8"/>
    <cellStyle name="Обычный 6 2" xfId="24"/>
    <cellStyle name="Обычный 6 3" xfId="37"/>
    <cellStyle name="Обычный 6 4" xfId="65"/>
    <cellStyle name="Обычный 7" xfId="9"/>
    <cellStyle name="Обычный 7 2" xfId="25"/>
    <cellStyle name="Обычный 7 3" xfId="59"/>
    <cellStyle name="Обычный 8" xfId="10"/>
    <cellStyle name="Обычный 8 2" xfId="26"/>
    <cellStyle name="Обычный 9" xfId="11"/>
    <cellStyle name="Обычный_Больница Ванавара." xfId="12"/>
    <cellStyle name="Обычный_Книга1" xfId="13"/>
    <cellStyle name="Обычный_Лист1 2" xfId="29"/>
    <cellStyle name="Обычный_смета 2005 новая" xfId="14"/>
    <cellStyle name="Обычный_Титульный лист" xfId="15"/>
    <cellStyle name="Обычный_Штат Тура Библиотека" xfId="16"/>
    <cellStyle name="Процентный 2" xfId="33"/>
    <cellStyle name="Процентный 3" xfId="56"/>
    <cellStyle name="Стиль 1" xfId="17"/>
    <cellStyle name="Финансовый" xfId="18" builtinId="3"/>
    <cellStyle name="Финансовый 2" xfId="34"/>
    <cellStyle name="Финансовый 3" xfId="35"/>
    <cellStyle name="Финансовый 4" xfId="36"/>
    <cellStyle name="Финансовый 5" xfId="43"/>
    <cellStyle name="Финансовый 6" xfId="67"/>
  </cellStyles>
  <dxfs count="0"/>
  <tableStyles count="0" defaultTableStyle="TableStyleMedium9" defaultPivotStyle="PivotStyleLight16"/>
  <colors>
    <mruColors>
      <color rgb="FFFFCC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aplinaaa/&#1056;&#1072;&#1073;&#1086;&#1095;&#1080;&#1081;%20&#1089;&#1090;&#1086;&#1083;/&#1050;&#1086;&#1087;&#1080;&#1103;%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69;&#1050;&#1054;&#1053;&#1054;&#1052;&#1048;&#1057;&#1058;&#1067;/&#1050;&#1072;&#1090;&#1103;/&#1057;&#1084;&#1077;&#1090;&#1099;/2016/&#1044;.&#1089;.&#8470;%205%20&#1080;&#1089;&#1087;&#1088;/&#1064;&#1090;&#1072;&#1090;&#1082;&#1072;%20&#1044;&#1057;%20&#8470;%205%20&#1089;&#1091;&#1073;&#1074;&#1077;&#1085;&#1094;&#1080;&#1103;%202016%20&#1087;&#1077;&#1076;&#1072;&#1075;&#1086;&#1075;&#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итание школы"/>
      <sheetName val="3101"/>
      <sheetName val="приложение 2"/>
    </sheetNames>
    <sheetDataSet>
      <sheetData sheetId="0" refreshError="1">
        <row r="8">
          <cell r="D8">
            <v>20021568</v>
          </cell>
        </row>
        <row r="16">
          <cell r="D16">
            <v>4455475</v>
          </cell>
          <cell r="O16">
            <v>5202530.8069661679</v>
          </cell>
          <cell r="T16">
            <v>822924</v>
          </cell>
          <cell r="AI16">
            <v>171952</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татное"/>
      <sheetName val=" анализ шт"/>
      <sheetName val="Расчет ФОТ табл.1 субв сад"/>
      <sheetName val="Расчет окл с коэф т.2 субв сад"/>
      <sheetName val="Замещение субв."/>
      <sheetName val="Штатно-окладное субв"/>
      <sheetName val="Список детей"/>
    </sheetNames>
    <sheetDataSet>
      <sheetData sheetId="0" refreshError="1"/>
      <sheetData sheetId="1" refreshError="1"/>
      <sheetData sheetId="2" refreshError="1"/>
      <sheetData sheetId="3">
        <row r="14">
          <cell r="J14">
            <v>4707</v>
          </cell>
          <cell r="T14">
            <v>7060.5</v>
          </cell>
        </row>
        <row r="15">
          <cell r="J15">
            <v>4707</v>
          </cell>
          <cell r="T15">
            <v>7060.5</v>
          </cell>
        </row>
        <row r="16">
          <cell r="J16">
            <v>4133</v>
          </cell>
          <cell r="T16">
            <v>6199.5</v>
          </cell>
        </row>
        <row r="17">
          <cell r="J17">
            <v>5413.05</v>
          </cell>
          <cell r="T17">
            <v>7766.55</v>
          </cell>
        </row>
        <row r="18">
          <cell r="J18">
            <v>4133</v>
          </cell>
          <cell r="T18">
            <v>6199.5</v>
          </cell>
        </row>
        <row r="19">
          <cell r="J19">
            <v>4707</v>
          </cell>
          <cell r="T19">
            <v>7060.5</v>
          </cell>
        </row>
        <row r="20">
          <cell r="J20">
            <v>4133</v>
          </cell>
          <cell r="T20">
            <v>6199.5</v>
          </cell>
        </row>
        <row r="21">
          <cell r="J21">
            <v>4133</v>
          </cell>
          <cell r="T21">
            <v>6199.5</v>
          </cell>
        </row>
        <row r="22">
          <cell r="J22">
            <v>5153</v>
          </cell>
          <cell r="T22">
            <v>7729.5</v>
          </cell>
        </row>
        <row r="23">
          <cell r="J23">
            <v>1802.5</v>
          </cell>
          <cell r="T23">
            <v>2703.75</v>
          </cell>
        </row>
        <row r="24">
          <cell r="J24">
            <v>2353.5</v>
          </cell>
          <cell r="T24">
            <v>3530.25</v>
          </cell>
        </row>
        <row r="25">
          <cell r="J25">
            <v>4506.25</v>
          </cell>
          <cell r="T25">
            <v>6308.75</v>
          </cell>
        </row>
      </sheetData>
      <sheetData sheetId="4" refreshError="1"/>
      <sheetData sheetId="5" refreshError="1"/>
      <sheetData sheetId="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garantf1://79064.0/" TargetMode="External"/><Relationship Id="rId2" Type="http://schemas.openxmlformats.org/officeDocument/2006/relationships/hyperlink" Target="garantf1://12072190.100000/" TargetMode="External"/><Relationship Id="rId1" Type="http://schemas.openxmlformats.org/officeDocument/2006/relationships/hyperlink" Target="garantf1://79139.0/" TargetMode="External"/><Relationship Id="rId6" Type="http://schemas.openxmlformats.org/officeDocument/2006/relationships/printerSettings" Target="../printerSettings/printerSettings1.bin"/><Relationship Id="rId5" Type="http://schemas.openxmlformats.org/officeDocument/2006/relationships/hyperlink" Target="garantf1://12022754.0/" TargetMode="External"/><Relationship Id="rId4" Type="http://schemas.openxmlformats.org/officeDocument/2006/relationships/hyperlink" Target="garantf1://79222.383/"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view="pageBreakPreview" zoomScaleNormal="100" zoomScaleSheetLayoutView="100" workbookViewId="0">
      <selection activeCell="S11" sqref="S11:V11"/>
    </sheetView>
  </sheetViews>
  <sheetFormatPr defaultRowHeight="12.75" x14ac:dyDescent="0.2"/>
  <cols>
    <col min="1" max="1" width="6.28515625" style="46" customWidth="1"/>
    <col min="2" max="2" width="6.85546875" style="46" customWidth="1"/>
    <col min="3" max="3" width="8" style="46" customWidth="1"/>
    <col min="4" max="4" width="6.5703125" style="46" customWidth="1"/>
    <col min="5" max="5" width="8.85546875" style="46" customWidth="1"/>
    <col min="6" max="7" width="9.140625" style="46"/>
    <col min="8" max="8" width="7.42578125" style="46" customWidth="1"/>
    <col min="9" max="10" width="13" style="46" customWidth="1"/>
    <col min="11" max="11" width="6.85546875" style="46" customWidth="1"/>
    <col min="12" max="12" width="14.42578125" style="46" customWidth="1"/>
    <col min="13" max="13" width="4.140625" style="46" customWidth="1"/>
    <col min="14" max="14" width="3.85546875" style="46" customWidth="1"/>
    <col min="15" max="15" width="3.42578125" style="46" customWidth="1"/>
    <col min="16" max="16" width="4.140625" style="46" customWidth="1"/>
    <col min="17" max="256" width="9.140625" style="46"/>
    <col min="257" max="257" width="6.28515625" style="46" customWidth="1"/>
    <col min="258" max="258" width="6.85546875" style="46" customWidth="1"/>
    <col min="259" max="259" width="8" style="46" customWidth="1"/>
    <col min="260" max="260" width="6.5703125" style="46" customWidth="1"/>
    <col min="261" max="261" width="8.85546875" style="46" customWidth="1"/>
    <col min="262" max="263" width="9.140625" style="46"/>
    <col min="264" max="264" width="7.42578125" style="46" customWidth="1"/>
    <col min="265" max="265" width="9.28515625" style="46" customWidth="1"/>
    <col min="266" max="266" width="7.85546875" style="46" customWidth="1"/>
    <col min="267" max="267" width="6.85546875" style="46" customWidth="1"/>
    <col min="268" max="268" width="14.42578125" style="46" customWidth="1"/>
    <col min="269" max="269" width="5.5703125" style="46" customWidth="1"/>
    <col min="270" max="270" width="9.28515625" style="46" customWidth="1"/>
    <col min="271" max="271" width="7" style="46" customWidth="1"/>
    <col min="272" max="272" width="4.140625" style="46" customWidth="1"/>
    <col min="273" max="512" width="9.140625" style="46"/>
    <col min="513" max="513" width="6.28515625" style="46" customWidth="1"/>
    <col min="514" max="514" width="6.85546875" style="46" customWidth="1"/>
    <col min="515" max="515" width="8" style="46" customWidth="1"/>
    <col min="516" max="516" width="6.5703125" style="46" customWidth="1"/>
    <col min="517" max="517" width="8.85546875" style="46" customWidth="1"/>
    <col min="518" max="519" width="9.140625" style="46"/>
    <col min="520" max="520" width="7.42578125" style="46" customWidth="1"/>
    <col min="521" max="521" width="9.28515625" style="46" customWidth="1"/>
    <col min="522" max="522" width="7.85546875" style="46" customWidth="1"/>
    <col min="523" max="523" width="6.85546875" style="46" customWidth="1"/>
    <col min="524" max="524" width="14.42578125" style="46" customWidth="1"/>
    <col min="525" max="525" width="5.5703125" style="46" customWidth="1"/>
    <col min="526" max="526" width="9.28515625" style="46" customWidth="1"/>
    <col min="527" max="527" width="7" style="46" customWidth="1"/>
    <col min="528" max="528" width="4.140625" style="46" customWidth="1"/>
    <col min="529" max="768" width="9.140625" style="46"/>
    <col min="769" max="769" width="6.28515625" style="46" customWidth="1"/>
    <col min="770" max="770" width="6.85546875" style="46" customWidth="1"/>
    <col min="771" max="771" width="8" style="46" customWidth="1"/>
    <col min="772" max="772" width="6.5703125" style="46" customWidth="1"/>
    <col min="773" max="773" width="8.85546875" style="46" customWidth="1"/>
    <col min="774" max="775" width="9.140625" style="46"/>
    <col min="776" max="776" width="7.42578125" style="46" customWidth="1"/>
    <col min="777" max="777" width="9.28515625" style="46" customWidth="1"/>
    <col min="778" max="778" width="7.85546875" style="46" customWidth="1"/>
    <col min="779" max="779" width="6.85546875" style="46" customWidth="1"/>
    <col min="780" max="780" width="14.42578125" style="46" customWidth="1"/>
    <col min="781" max="781" width="5.5703125" style="46" customWidth="1"/>
    <col min="782" max="782" width="9.28515625" style="46" customWidth="1"/>
    <col min="783" max="783" width="7" style="46" customWidth="1"/>
    <col min="784" max="784" width="4.140625" style="46" customWidth="1"/>
    <col min="785" max="1024" width="9.140625" style="46"/>
    <col min="1025" max="1025" width="6.28515625" style="46" customWidth="1"/>
    <col min="1026" max="1026" width="6.85546875" style="46" customWidth="1"/>
    <col min="1027" max="1027" width="8" style="46" customWidth="1"/>
    <col min="1028" max="1028" width="6.5703125" style="46" customWidth="1"/>
    <col min="1029" max="1029" width="8.85546875" style="46" customWidth="1"/>
    <col min="1030" max="1031" width="9.140625" style="46"/>
    <col min="1032" max="1032" width="7.42578125" style="46" customWidth="1"/>
    <col min="1033" max="1033" width="9.28515625" style="46" customWidth="1"/>
    <col min="1034" max="1034" width="7.85546875" style="46" customWidth="1"/>
    <col min="1035" max="1035" width="6.85546875" style="46" customWidth="1"/>
    <col min="1036" max="1036" width="14.42578125" style="46" customWidth="1"/>
    <col min="1037" max="1037" width="5.5703125" style="46" customWidth="1"/>
    <col min="1038" max="1038" width="9.28515625" style="46" customWidth="1"/>
    <col min="1039" max="1039" width="7" style="46" customWidth="1"/>
    <col min="1040" max="1040" width="4.140625" style="46" customWidth="1"/>
    <col min="1041" max="1280" width="9.140625" style="46"/>
    <col min="1281" max="1281" width="6.28515625" style="46" customWidth="1"/>
    <col min="1282" max="1282" width="6.85546875" style="46" customWidth="1"/>
    <col min="1283" max="1283" width="8" style="46" customWidth="1"/>
    <col min="1284" max="1284" width="6.5703125" style="46" customWidth="1"/>
    <col min="1285" max="1285" width="8.85546875" style="46" customWidth="1"/>
    <col min="1286" max="1287" width="9.140625" style="46"/>
    <col min="1288" max="1288" width="7.42578125" style="46" customWidth="1"/>
    <col min="1289" max="1289" width="9.28515625" style="46" customWidth="1"/>
    <col min="1290" max="1290" width="7.85546875" style="46" customWidth="1"/>
    <col min="1291" max="1291" width="6.85546875" style="46" customWidth="1"/>
    <col min="1292" max="1292" width="14.42578125" style="46" customWidth="1"/>
    <col min="1293" max="1293" width="5.5703125" style="46" customWidth="1"/>
    <col min="1294" max="1294" width="9.28515625" style="46" customWidth="1"/>
    <col min="1295" max="1295" width="7" style="46" customWidth="1"/>
    <col min="1296" max="1296" width="4.140625" style="46" customWidth="1"/>
    <col min="1297" max="1536" width="9.140625" style="46"/>
    <col min="1537" max="1537" width="6.28515625" style="46" customWidth="1"/>
    <col min="1538" max="1538" width="6.85546875" style="46" customWidth="1"/>
    <col min="1539" max="1539" width="8" style="46" customWidth="1"/>
    <col min="1540" max="1540" width="6.5703125" style="46" customWidth="1"/>
    <col min="1541" max="1541" width="8.85546875" style="46" customWidth="1"/>
    <col min="1542" max="1543" width="9.140625" style="46"/>
    <col min="1544" max="1544" width="7.42578125" style="46" customWidth="1"/>
    <col min="1545" max="1545" width="9.28515625" style="46" customWidth="1"/>
    <col min="1546" max="1546" width="7.85546875" style="46" customWidth="1"/>
    <col min="1547" max="1547" width="6.85546875" style="46" customWidth="1"/>
    <col min="1548" max="1548" width="14.42578125" style="46" customWidth="1"/>
    <col min="1549" max="1549" width="5.5703125" style="46" customWidth="1"/>
    <col min="1550" max="1550" width="9.28515625" style="46" customWidth="1"/>
    <col min="1551" max="1551" width="7" style="46" customWidth="1"/>
    <col min="1552" max="1552" width="4.140625" style="46" customWidth="1"/>
    <col min="1553" max="1792" width="9.140625" style="46"/>
    <col min="1793" max="1793" width="6.28515625" style="46" customWidth="1"/>
    <col min="1794" max="1794" width="6.85546875" style="46" customWidth="1"/>
    <col min="1795" max="1795" width="8" style="46" customWidth="1"/>
    <col min="1796" max="1796" width="6.5703125" style="46" customWidth="1"/>
    <col min="1797" max="1797" width="8.85546875" style="46" customWidth="1"/>
    <col min="1798" max="1799" width="9.140625" style="46"/>
    <col min="1800" max="1800" width="7.42578125" style="46" customWidth="1"/>
    <col min="1801" max="1801" width="9.28515625" style="46" customWidth="1"/>
    <col min="1802" max="1802" width="7.85546875" style="46" customWidth="1"/>
    <col min="1803" max="1803" width="6.85546875" style="46" customWidth="1"/>
    <col min="1804" max="1804" width="14.42578125" style="46" customWidth="1"/>
    <col min="1805" max="1805" width="5.5703125" style="46" customWidth="1"/>
    <col min="1806" max="1806" width="9.28515625" style="46" customWidth="1"/>
    <col min="1807" max="1807" width="7" style="46" customWidth="1"/>
    <col min="1808" max="1808" width="4.140625" style="46" customWidth="1"/>
    <col min="1809" max="2048" width="9.140625" style="46"/>
    <col min="2049" max="2049" width="6.28515625" style="46" customWidth="1"/>
    <col min="2050" max="2050" width="6.85546875" style="46" customWidth="1"/>
    <col min="2051" max="2051" width="8" style="46" customWidth="1"/>
    <col min="2052" max="2052" width="6.5703125" style="46" customWidth="1"/>
    <col min="2053" max="2053" width="8.85546875" style="46" customWidth="1"/>
    <col min="2054" max="2055" width="9.140625" style="46"/>
    <col min="2056" max="2056" width="7.42578125" style="46" customWidth="1"/>
    <col min="2057" max="2057" width="9.28515625" style="46" customWidth="1"/>
    <col min="2058" max="2058" width="7.85546875" style="46" customWidth="1"/>
    <col min="2059" max="2059" width="6.85546875" style="46" customWidth="1"/>
    <col min="2060" max="2060" width="14.42578125" style="46" customWidth="1"/>
    <col min="2061" max="2061" width="5.5703125" style="46" customWidth="1"/>
    <col min="2062" max="2062" width="9.28515625" style="46" customWidth="1"/>
    <col min="2063" max="2063" width="7" style="46" customWidth="1"/>
    <col min="2064" max="2064" width="4.140625" style="46" customWidth="1"/>
    <col min="2065" max="2304" width="9.140625" style="46"/>
    <col min="2305" max="2305" width="6.28515625" style="46" customWidth="1"/>
    <col min="2306" max="2306" width="6.85546875" style="46" customWidth="1"/>
    <col min="2307" max="2307" width="8" style="46" customWidth="1"/>
    <col min="2308" max="2308" width="6.5703125" style="46" customWidth="1"/>
    <col min="2309" max="2309" width="8.85546875" style="46" customWidth="1"/>
    <col min="2310" max="2311" width="9.140625" style="46"/>
    <col min="2312" max="2312" width="7.42578125" style="46" customWidth="1"/>
    <col min="2313" max="2313" width="9.28515625" style="46" customWidth="1"/>
    <col min="2314" max="2314" width="7.85546875" style="46" customWidth="1"/>
    <col min="2315" max="2315" width="6.85546875" style="46" customWidth="1"/>
    <col min="2316" max="2316" width="14.42578125" style="46" customWidth="1"/>
    <col min="2317" max="2317" width="5.5703125" style="46" customWidth="1"/>
    <col min="2318" max="2318" width="9.28515625" style="46" customWidth="1"/>
    <col min="2319" max="2319" width="7" style="46" customWidth="1"/>
    <col min="2320" max="2320" width="4.140625" style="46" customWidth="1"/>
    <col min="2321" max="2560" width="9.140625" style="46"/>
    <col min="2561" max="2561" width="6.28515625" style="46" customWidth="1"/>
    <col min="2562" max="2562" width="6.85546875" style="46" customWidth="1"/>
    <col min="2563" max="2563" width="8" style="46" customWidth="1"/>
    <col min="2564" max="2564" width="6.5703125" style="46" customWidth="1"/>
    <col min="2565" max="2565" width="8.85546875" style="46" customWidth="1"/>
    <col min="2566" max="2567" width="9.140625" style="46"/>
    <col min="2568" max="2568" width="7.42578125" style="46" customWidth="1"/>
    <col min="2569" max="2569" width="9.28515625" style="46" customWidth="1"/>
    <col min="2570" max="2570" width="7.85546875" style="46" customWidth="1"/>
    <col min="2571" max="2571" width="6.85546875" style="46" customWidth="1"/>
    <col min="2572" max="2572" width="14.42578125" style="46" customWidth="1"/>
    <col min="2573" max="2573" width="5.5703125" style="46" customWidth="1"/>
    <col min="2574" max="2574" width="9.28515625" style="46" customWidth="1"/>
    <col min="2575" max="2575" width="7" style="46" customWidth="1"/>
    <col min="2576" max="2576" width="4.140625" style="46" customWidth="1"/>
    <col min="2577" max="2816" width="9.140625" style="46"/>
    <col min="2817" max="2817" width="6.28515625" style="46" customWidth="1"/>
    <col min="2818" max="2818" width="6.85546875" style="46" customWidth="1"/>
    <col min="2819" max="2819" width="8" style="46" customWidth="1"/>
    <col min="2820" max="2820" width="6.5703125" style="46" customWidth="1"/>
    <col min="2821" max="2821" width="8.85546875" style="46" customWidth="1"/>
    <col min="2822" max="2823" width="9.140625" style="46"/>
    <col min="2824" max="2824" width="7.42578125" style="46" customWidth="1"/>
    <col min="2825" max="2825" width="9.28515625" style="46" customWidth="1"/>
    <col min="2826" max="2826" width="7.85546875" style="46" customWidth="1"/>
    <col min="2827" max="2827" width="6.85546875" style="46" customWidth="1"/>
    <col min="2828" max="2828" width="14.42578125" style="46" customWidth="1"/>
    <col min="2829" max="2829" width="5.5703125" style="46" customWidth="1"/>
    <col min="2830" max="2830" width="9.28515625" style="46" customWidth="1"/>
    <col min="2831" max="2831" width="7" style="46" customWidth="1"/>
    <col min="2832" max="2832" width="4.140625" style="46" customWidth="1"/>
    <col min="2833" max="3072" width="9.140625" style="46"/>
    <col min="3073" max="3073" width="6.28515625" style="46" customWidth="1"/>
    <col min="3074" max="3074" width="6.85546875" style="46" customWidth="1"/>
    <col min="3075" max="3075" width="8" style="46" customWidth="1"/>
    <col min="3076" max="3076" width="6.5703125" style="46" customWidth="1"/>
    <col min="3077" max="3077" width="8.85546875" style="46" customWidth="1"/>
    <col min="3078" max="3079" width="9.140625" style="46"/>
    <col min="3080" max="3080" width="7.42578125" style="46" customWidth="1"/>
    <col min="3081" max="3081" width="9.28515625" style="46" customWidth="1"/>
    <col min="3082" max="3082" width="7.85546875" style="46" customWidth="1"/>
    <col min="3083" max="3083" width="6.85546875" style="46" customWidth="1"/>
    <col min="3084" max="3084" width="14.42578125" style="46" customWidth="1"/>
    <col min="3085" max="3085" width="5.5703125" style="46" customWidth="1"/>
    <col min="3086" max="3086" width="9.28515625" style="46" customWidth="1"/>
    <col min="3087" max="3087" width="7" style="46" customWidth="1"/>
    <col min="3088" max="3088" width="4.140625" style="46" customWidth="1"/>
    <col min="3089" max="3328" width="9.140625" style="46"/>
    <col min="3329" max="3329" width="6.28515625" style="46" customWidth="1"/>
    <col min="3330" max="3330" width="6.85546875" style="46" customWidth="1"/>
    <col min="3331" max="3331" width="8" style="46" customWidth="1"/>
    <col min="3332" max="3332" width="6.5703125" style="46" customWidth="1"/>
    <col min="3333" max="3333" width="8.85546875" style="46" customWidth="1"/>
    <col min="3334" max="3335" width="9.140625" style="46"/>
    <col min="3336" max="3336" width="7.42578125" style="46" customWidth="1"/>
    <col min="3337" max="3337" width="9.28515625" style="46" customWidth="1"/>
    <col min="3338" max="3338" width="7.85546875" style="46" customWidth="1"/>
    <col min="3339" max="3339" width="6.85546875" style="46" customWidth="1"/>
    <col min="3340" max="3340" width="14.42578125" style="46" customWidth="1"/>
    <col min="3341" max="3341" width="5.5703125" style="46" customWidth="1"/>
    <col min="3342" max="3342" width="9.28515625" style="46" customWidth="1"/>
    <col min="3343" max="3343" width="7" style="46" customWidth="1"/>
    <col min="3344" max="3344" width="4.140625" style="46" customWidth="1"/>
    <col min="3345" max="3584" width="9.140625" style="46"/>
    <col min="3585" max="3585" width="6.28515625" style="46" customWidth="1"/>
    <col min="3586" max="3586" width="6.85546875" style="46" customWidth="1"/>
    <col min="3587" max="3587" width="8" style="46" customWidth="1"/>
    <col min="3588" max="3588" width="6.5703125" style="46" customWidth="1"/>
    <col min="3589" max="3589" width="8.85546875" style="46" customWidth="1"/>
    <col min="3590" max="3591" width="9.140625" style="46"/>
    <col min="3592" max="3592" width="7.42578125" style="46" customWidth="1"/>
    <col min="3593" max="3593" width="9.28515625" style="46" customWidth="1"/>
    <col min="3594" max="3594" width="7.85546875" style="46" customWidth="1"/>
    <col min="3595" max="3595" width="6.85546875" style="46" customWidth="1"/>
    <col min="3596" max="3596" width="14.42578125" style="46" customWidth="1"/>
    <col min="3597" max="3597" width="5.5703125" style="46" customWidth="1"/>
    <col min="3598" max="3598" width="9.28515625" style="46" customWidth="1"/>
    <col min="3599" max="3599" width="7" style="46" customWidth="1"/>
    <col min="3600" max="3600" width="4.140625" style="46" customWidth="1"/>
    <col min="3601" max="3840" width="9.140625" style="46"/>
    <col min="3841" max="3841" width="6.28515625" style="46" customWidth="1"/>
    <col min="3842" max="3842" width="6.85546875" style="46" customWidth="1"/>
    <col min="3843" max="3843" width="8" style="46" customWidth="1"/>
    <col min="3844" max="3844" width="6.5703125" style="46" customWidth="1"/>
    <col min="3845" max="3845" width="8.85546875" style="46" customWidth="1"/>
    <col min="3846" max="3847" width="9.140625" style="46"/>
    <col min="3848" max="3848" width="7.42578125" style="46" customWidth="1"/>
    <col min="3849" max="3849" width="9.28515625" style="46" customWidth="1"/>
    <col min="3850" max="3850" width="7.85546875" style="46" customWidth="1"/>
    <col min="3851" max="3851" width="6.85546875" style="46" customWidth="1"/>
    <col min="3852" max="3852" width="14.42578125" style="46" customWidth="1"/>
    <col min="3853" max="3853" width="5.5703125" style="46" customWidth="1"/>
    <col min="3854" max="3854" width="9.28515625" style="46" customWidth="1"/>
    <col min="3855" max="3855" width="7" style="46" customWidth="1"/>
    <col min="3856" max="3856" width="4.140625" style="46" customWidth="1"/>
    <col min="3857" max="4096" width="9.140625" style="46"/>
    <col min="4097" max="4097" width="6.28515625" style="46" customWidth="1"/>
    <col min="4098" max="4098" width="6.85546875" style="46" customWidth="1"/>
    <col min="4099" max="4099" width="8" style="46" customWidth="1"/>
    <col min="4100" max="4100" width="6.5703125" style="46" customWidth="1"/>
    <col min="4101" max="4101" width="8.85546875" style="46" customWidth="1"/>
    <col min="4102" max="4103" width="9.140625" style="46"/>
    <col min="4104" max="4104" width="7.42578125" style="46" customWidth="1"/>
    <col min="4105" max="4105" width="9.28515625" style="46" customWidth="1"/>
    <col min="4106" max="4106" width="7.85546875" style="46" customWidth="1"/>
    <col min="4107" max="4107" width="6.85546875" style="46" customWidth="1"/>
    <col min="4108" max="4108" width="14.42578125" style="46" customWidth="1"/>
    <col min="4109" max="4109" width="5.5703125" style="46" customWidth="1"/>
    <col min="4110" max="4110" width="9.28515625" style="46" customWidth="1"/>
    <col min="4111" max="4111" width="7" style="46" customWidth="1"/>
    <col min="4112" max="4112" width="4.140625" style="46" customWidth="1"/>
    <col min="4113" max="4352" width="9.140625" style="46"/>
    <col min="4353" max="4353" width="6.28515625" style="46" customWidth="1"/>
    <col min="4354" max="4354" width="6.85546875" style="46" customWidth="1"/>
    <col min="4355" max="4355" width="8" style="46" customWidth="1"/>
    <col min="4356" max="4356" width="6.5703125" style="46" customWidth="1"/>
    <col min="4357" max="4357" width="8.85546875" style="46" customWidth="1"/>
    <col min="4358" max="4359" width="9.140625" style="46"/>
    <col min="4360" max="4360" width="7.42578125" style="46" customWidth="1"/>
    <col min="4361" max="4361" width="9.28515625" style="46" customWidth="1"/>
    <col min="4362" max="4362" width="7.85546875" style="46" customWidth="1"/>
    <col min="4363" max="4363" width="6.85546875" style="46" customWidth="1"/>
    <col min="4364" max="4364" width="14.42578125" style="46" customWidth="1"/>
    <col min="4365" max="4365" width="5.5703125" style="46" customWidth="1"/>
    <col min="4366" max="4366" width="9.28515625" style="46" customWidth="1"/>
    <col min="4367" max="4367" width="7" style="46" customWidth="1"/>
    <col min="4368" max="4368" width="4.140625" style="46" customWidth="1"/>
    <col min="4369" max="4608" width="9.140625" style="46"/>
    <col min="4609" max="4609" width="6.28515625" style="46" customWidth="1"/>
    <col min="4610" max="4610" width="6.85546875" style="46" customWidth="1"/>
    <col min="4611" max="4611" width="8" style="46" customWidth="1"/>
    <col min="4612" max="4612" width="6.5703125" style="46" customWidth="1"/>
    <col min="4613" max="4613" width="8.85546875" style="46" customWidth="1"/>
    <col min="4614" max="4615" width="9.140625" style="46"/>
    <col min="4616" max="4616" width="7.42578125" style="46" customWidth="1"/>
    <col min="4617" max="4617" width="9.28515625" style="46" customWidth="1"/>
    <col min="4618" max="4618" width="7.85546875" style="46" customWidth="1"/>
    <col min="4619" max="4619" width="6.85546875" style="46" customWidth="1"/>
    <col min="4620" max="4620" width="14.42578125" style="46" customWidth="1"/>
    <col min="4621" max="4621" width="5.5703125" style="46" customWidth="1"/>
    <col min="4622" max="4622" width="9.28515625" style="46" customWidth="1"/>
    <col min="4623" max="4623" width="7" style="46" customWidth="1"/>
    <col min="4624" max="4624" width="4.140625" style="46" customWidth="1"/>
    <col min="4625" max="4864" width="9.140625" style="46"/>
    <col min="4865" max="4865" width="6.28515625" style="46" customWidth="1"/>
    <col min="4866" max="4866" width="6.85546875" style="46" customWidth="1"/>
    <col min="4867" max="4867" width="8" style="46" customWidth="1"/>
    <col min="4868" max="4868" width="6.5703125" style="46" customWidth="1"/>
    <col min="4869" max="4869" width="8.85546875" style="46" customWidth="1"/>
    <col min="4870" max="4871" width="9.140625" style="46"/>
    <col min="4872" max="4872" width="7.42578125" style="46" customWidth="1"/>
    <col min="4873" max="4873" width="9.28515625" style="46" customWidth="1"/>
    <col min="4874" max="4874" width="7.85546875" style="46" customWidth="1"/>
    <col min="4875" max="4875" width="6.85546875" style="46" customWidth="1"/>
    <col min="4876" max="4876" width="14.42578125" style="46" customWidth="1"/>
    <col min="4877" max="4877" width="5.5703125" style="46" customWidth="1"/>
    <col min="4878" max="4878" width="9.28515625" style="46" customWidth="1"/>
    <col min="4879" max="4879" width="7" style="46" customWidth="1"/>
    <col min="4880" max="4880" width="4.140625" style="46" customWidth="1"/>
    <col min="4881" max="5120" width="9.140625" style="46"/>
    <col min="5121" max="5121" width="6.28515625" style="46" customWidth="1"/>
    <col min="5122" max="5122" width="6.85546875" style="46" customWidth="1"/>
    <col min="5123" max="5123" width="8" style="46" customWidth="1"/>
    <col min="5124" max="5124" width="6.5703125" style="46" customWidth="1"/>
    <col min="5125" max="5125" width="8.85546875" style="46" customWidth="1"/>
    <col min="5126" max="5127" width="9.140625" style="46"/>
    <col min="5128" max="5128" width="7.42578125" style="46" customWidth="1"/>
    <col min="5129" max="5129" width="9.28515625" style="46" customWidth="1"/>
    <col min="5130" max="5130" width="7.85546875" style="46" customWidth="1"/>
    <col min="5131" max="5131" width="6.85546875" style="46" customWidth="1"/>
    <col min="5132" max="5132" width="14.42578125" style="46" customWidth="1"/>
    <col min="5133" max="5133" width="5.5703125" style="46" customWidth="1"/>
    <col min="5134" max="5134" width="9.28515625" style="46" customWidth="1"/>
    <col min="5135" max="5135" width="7" style="46" customWidth="1"/>
    <col min="5136" max="5136" width="4.140625" style="46" customWidth="1"/>
    <col min="5137" max="5376" width="9.140625" style="46"/>
    <col min="5377" max="5377" width="6.28515625" style="46" customWidth="1"/>
    <col min="5378" max="5378" width="6.85546875" style="46" customWidth="1"/>
    <col min="5379" max="5379" width="8" style="46" customWidth="1"/>
    <col min="5380" max="5380" width="6.5703125" style="46" customWidth="1"/>
    <col min="5381" max="5381" width="8.85546875" style="46" customWidth="1"/>
    <col min="5382" max="5383" width="9.140625" style="46"/>
    <col min="5384" max="5384" width="7.42578125" style="46" customWidth="1"/>
    <col min="5385" max="5385" width="9.28515625" style="46" customWidth="1"/>
    <col min="5386" max="5386" width="7.85546875" style="46" customWidth="1"/>
    <col min="5387" max="5387" width="6.85546875" style="46" customWidth="1"/>
    <col min="5388" max="5388" width="14.42578125" style="46" customWidth="1"/>
    <col min="5389" max="5389" width="5.5703125" style="46" customWidth="1"/>
    <col min="5390" max="5390" width="9.28515625" style="46" customWidth="1"/>
    <col min="5391" max="5391" width="7" style="46" customWidth="1"/>
    <col min="5392" max="5392" width="4.140625" style="46" customWidth="1"/>
    <col min="5393" max="5632" width="9.140625" style="46"/>
    <col min="5633" max="5633" width="6.28515625" style="46" customWidth="1"/>
    <col min="5634" max="5634" width="6.85546875" style="46" customWidth="1"/>
    <col min="5635" max="5635" width="8" style="46" customWidth="1"/>
    <col min="5636" max="5636" width="6.5703125" style="46" customWidth="1"/>
    <col min="5637" max="5637" width="8.85546875" style="46" customWidth="1"/>
    <col min="5638" max="5639" width="9.140625" style="46"/>
    <col min="5640" max="5640" width="7.42578125" style="46" customWidth="1"/>
    <col min="5641" max="5641" width="9.28515625" style="46" customWidth="1"/>
    <col min="5642" max="5642" width="7.85546875" style="46" customWidth="1"/>
    <col min="5643" max="5643" width="6.85546875" style="46" customWidth="1"/>
    <col min="5644" max="5644" width="14.42578125" style="46" customWidth="1"/>
    <col min="5645" max="5645" width="5.5703125" style="46" customWidth="1"/>
    <col min="5646" max="5646" width="9.28515625" style="46" customWidth="1"/>
    <col min="5647" max="5647" width="7" style="46" customWidth="1"/>
    <col min="5648" max="5648" width="4.140625" style="46" customWidth="1"/>
    <col min="5649" max="5888" width="9.140625" style="46"/>
    <col min="5889" max="5889" width="6.28515625" style="46" customWidth="1"/>
    <col min="5890" max="5890" width="6.85546875" style="46" customWidth="1"/>
    <col min="5891" max="5891" width="8" style="46" customWidth="1"/>
    <col min="5892" max="5892" width="6.5703125" style="46" customWidth="1"/>
    <col min="5893" max="5893" width="8.85546875" style="46" customWidth="1"/>
    <col min="5894" max="5895" width="9.140625" style="46"/>
    <col min="5896" max="5896" width="7.42578125" style="46" customWidth="1"/>
    <col min="5897" max="5897" width="9.28515625" style="46" customWidth="1"/>
    <col min="5898" max="5898" width="7.85546875" style="46" customWidth="1"/>
    <col min="5899" max="5899" width="6.85546875" style="46" customWidth="1"/>
    <col min="5900" max="5900" width="14.42578125" style="46" customWidth="1"/>
    <col min="5901" max="5901" width="5.5703125" style="46" customWidth="1"/>
    <col min="5902" max="5902" width="9.28515625" style="46" customWidth="1"/>
    <col min="5903" max="5903" width="7" style="46" customWidth="1"/>
    <col min="5904" max="5904" width="4.140625" style="46" customWidth="1"/>
    <col min="5905" max="6144" width="9.140625" style="46"/>
    <col min="6145" max="6145" width="6.28515625" style="46" customWidth="1"/>
    <col min="6146" max="6146" width="6.85546875" style="46" customWidth="1"/>
    <col min="6147" max="6147" width="8" style="46" customWidth="1"/>
    <col min="6148" max="6148" width="6.5703125" style="46" customWidth="1"/>
    <col min="6149" max="6149" width="8.85546875" style="46" customWidth="1"/>
    <col min="6150" max="6151" width="9.140625" style="46"/>
    <col min="6152" max="6152" width="7.42578125" style="46" customWidth="1"/>
    <col min="6153" max="6153" width="9.28515625" style="46" customWidth="1"/>
    <col min="6154" max="6154" width="7.85546875" style="46" customWidth="1"/>
    <col min="6155" max="6155" width="6.85546875" style="46" customWidth="1"/>
    <col min="6156" max="6156" width="14.42578125" style="46" customWidth="1"/>
    <col min="6157" max="6157" width="5.5703125" style="46" customWidth="1"/>
    <col min="6158" max="6158" width="9.28515625" style="46" customWidth="1"/>
    <col min="6159" max="6159" width="7" style="46" customWidth="1"/>
    <col min="6160" max="6160" width="4.140625" style="46" customWidth="1"/>
    <col min="6161" max="6400" width="9.140625" style="46"/>
    <col min="6401" max="6401" width="6.28515625" style="46" customWidth="1"/>
    <col min="6402" max="6402" width="6.85546875" style="46" customWidth="1"/>
    <col min="6403" max="6403" width="8" style="46" customWidth="1"/>
    <col min="6404" max="6404" width="6.5703125" style="46" customWidth="1"/>
    <col min="6405" max="6405" width="8.85546875" style="46" customWidth="1"/>
    <col min="6406" max="6407" width="9.140625" style="46"/>
    <col min="6408" max="6408" width="7.42578125" style="46" customWidth="1"/>
    <col min="6409" max="6409" width="9.28515625" style="46" customWidth="1"/>
    <col min="6410" max="6410" width="7.85546875" style="46" customWidth="1"/>
    <col min="6411" max="6411" width="6.85546875" style="46" customWidth="1"/>
    <col min="6412" max="6412" width="14.42578125" style="46" customWidth="1"/>
    <col min="6413" max="6413" width="5.5703125" style="46" customWidth="1"/>
    <col min="6414" max="6414" width="9.28515625" style="46" customWidth="1"/>
    <col min="6415" max="6415" width="7" style="46" customWidth="1"/>
    <col min="6416" max="6416" width="4.140625" style="46" customWidth="1"/>
    <col min="6417" max="6656" width="9.140625" style="46"/>
    <col min="6657" max="6657" width="6.28515625" style="46" customWidth="1"/>
    <col min="6658" max="6658" width="6.85546875" style="46" customWidth="1"/>
    <col min="6659" max="6659" width="8" style="46" customWidth="1"/>
    <col min="6660" max="6660" width="6.5703125" style="46" customWidth="1"/>
    <col min="6661" max="6661" width="8.85546875" style="46" customWidth="1"/>
    <col min="6662" max="6663" width="9.140625" style="46"/>
    <col min="6664" max="6664" width="7.42578125" style="46" customWidth="1"/>
    <col min="6665" max="6665" width="9.28515625" style="46" customWidth="1"/>
    <col min="6666" max="6666" width="7.85546875" style="46" customWidth="1"/>
    <col min="6667" max="6667" width="6.85546875" style="46" customWidth="1"/>
    <col min="6668" max="6668" width="14.42578125" style="46" customWidth="1"/>
    <col min="6669" max="6669" width="5.5703125" style="46" customWidth="1"/>
    <col min="6670" max="6670" width="9.28515625" style="46" customWidth="1"/>
    <col min="6671" max="6671" width="7" style="46" customWidth="1"/>
    <col min="6672" max="6672" width="4.140625" style="46" customWidth="1"/>
    <col min="6673" max="6912" width="9.140625" style="46"/>
    <col min="6913" max="6913" width="6.28515625" style="46" customWidth="1"/>
    <col min="6914" max="6914" width="6.85546875" style="46" customWidth="1"/>
    <col min="6915" max="6915" width="8" style="46" customWidth="1"/>
    <col min="6916" max="6916" width="6.5703125" style="46" customWidth="1"/>
    <col min="6917" max="6917" width="8.85546875" style="46" customWidth="1"/>
    <col min="6918" max="6919" width="9.140625" style="46"/>
    <col min="6920" max="6920" width="7.42578125" style="46" customWidth="1"/>
    <col min="6921" max="6921" width="9.28515625" style="46" customWidth="1"/>
    <col min="6922" max="6922" width="7.85546875" style="46" customWidth="1"/>
    <col min="6923" max="6923" width="6.85546875" style="46" customWidth="1"/>
    <col min="6924" max="6924" width="14.42578125" style="46" customWidth="1"/>
    <col min="6925" max="6925" width="5.5703125" style="46" customWidth="1"/>
    <col min="6926" max="6926" width="9.28515625" style="46" customWidth="1"/>
    <col min="6927" max="6927" width="7" style="46" customWidth="1"/>
    <col min="6928" max="6928" width="4.140625" style="46" customWidth="1"/>
    <col min="6929" max="7168" width="9.140625" style="46"/>
    <col min="7169" max="7169" width="6.28515625" style="46" customWidth="1"/>
    <col min="7170" max="7170" width="6.85546875" style="46" customWidth="1"/>
    <col min="7171" max="7171" width="8" style="46" customWidth="1"/>
    <col min="7172" max="7172" width="6.5703125" style="46" customWidth="1"/>
    <col min="7173" max="7173" width="8.85546875" style="46" customWidth="1"/>
    <col min="7174" max="7175" width="9.140625" style="46"/>
    <col min="7176" max="7176" width="7.42578125" style="46" customWidth="1"/>
    <col min="7177" max="7177" width="9.28515625" style="46" customWidth="1"/>
    <col min="7178" max="7178" width="7.85546875" style="46" customWidth="1"/>
    <col min="7179" max="7179" width="6.85546875" style="46" customWidth="1"/>
    <col min="7180" max="7180" width="14.42578125" style="46" customWidth="1"/>
    <col min="7181" max="7181" width="5.5703125" style="46" customWidth="1"/>
    <col min="7182" max="7182" width="9.28515625" style="46" customWidth="1"/>
    <col min="7183" max="7183" width="7" style="46" customWidth="1"/>
    <col min="7184" max="7184" width="4.140625" style="46" customWidth="1"/>
    <col min="7185" max="7424" width="9.140625" style="46"/>
    <col min="7425" max="7425" width="6.28515625" style="46" customWidth="1"/>
    <col min="7426" max="7426" width="6.85546875" style="46" customWidth="1"/>
    <col min="7427" max="7427" width="8" style="46" customWidth="1"/>
    <col min="7428" max="7428" width="6.5703125" style="46" customWidth="1"/>
    <col min="7429" max="7429" width="8.85546875" style="46" customWidth="1"/>
    <col min="7430" max="7431" width="9.140625" style="46"/>
    <col min="7432" max="7432" width="7.42578125" style="46" customWidth="1"/>
    <col min="7433" max="7433" width="9.28515625" style="46" customWidth="1"/>
    <col min="7434" max="7434" width="7.85546875" style="46" customWidth="1"/>
    <col min="7435" max="7435" width="6.85546875" style="46" customWidth="1"/>
    <col min="7436" max="7436" width="14.42578125" style="46" customWidth="1"/>
    <col min="7437" max="7437" width="5.5703125" style="46" customWidth="1"/>
    <col min="7438" max="7438" width="9.28515625" style="46" customWidth="1"/>
    <col min="7439" max="7439" width="7" style="46" customWidth="1"/>
    <col min="7440" max="7440" width="4.140625" style="46" customWidth="1"/>
    <col min="7441" max="7680" width="9.140625" style="46"/>
    <col min="7681" max="7681" width="6.28515625" style="46" customWidth="1"/>
    <col min="7682" max="7682" width="6.85546875" style="46" customWidth="1"/>
    <col min="7683" max="7683" width="8" style="46" customWidth="1"/>
    <col min="7684" max="7684" width="6.5703125" style="46" customWidth="1"/>
    <col min="7685" max="7685" width="8.85546875" style="46" customWidth="1"/>
    <col min="7686" max="7687" width="9.140625" style="46"/>
    <col min="7688" max="7688" width="7.42578125" style="46" customWidth="1"/>
    <col min="7689" max="7689" width="9.28515625" style="46" customWidth="1"/>
    <col min="7690" max="7690" width="7.85546875" style="46" customWidth="1"/>
    <col min="7691" max="7691" width="6.85546875" style="46" customWidth="1"/>
    <col min="7692" max="7692" width="14.42578125" style="46" customWidth="1"/>
    <col min="7693" max="7693" width="5.5703125" style="46" customWidth="1"/>
    <col min="7694" max="7694" width="9.28515625" style="46" customWidth="1"/>
    <col min="7695" max="7695" width="7" style="46" customWidth="1"/>
    <col min="7696" max="7696" width="4.140625" style="46" customWidth="1"/>
    <col min="7697" max="7936" width="9.140625" style="46"/>
    <col min="7937" max="7937" width="6.28515625" style="46" customWidth="1"/>
    <col min="7938" max="7938" width="6.85546875" style="46" customWidth="1"/>
    <col min="7939" max="7939" width="8" style="46" customWidth="1"/>
    <col min="7940" max="7940" width="6.5703125" style="46" customWidth="1"/>
    <col min="7941" max="7941" width="8.85546875" style="46" customWidth="1"/>
    <col min="7942" max="7943" width="9.140625" style="46"/>
    <col min="7944" max="7944" width="7.42578125" style="46" customWidth="1"/>
    <col min="7945" max="7945" width="9.28515625" style="46" customWidth="1"/>
    <col min="7946" max="7946" width="7.85546875" style="46" customWidth="1"/>
    <col min="7947" max="7947" width="6.85546875" style="46" customWidth="1"/>
    <col min="7948" max="7948" width="14.42578125" style="46" customWidth="1"/>
    <col min="7949" max="7949" width="5.5703125" style="46" customWidth="1"/>
    <col min="7950" max="7950" width="9.28515625" style="46" customWidth="1"/>
    <col min="7951" max="7951" width="7" style="46" customWidth="1"/>
    <col min="7952" max="7952" width="4.140625" style="46" customWidth="1"/>
    <col min="7953" max="8192" width="9.140625" style="46"/>
    <col min="8193" max="8193" width="6.28515625" style="46" customWidth="1"/>
    <col min="8194" max="8194" width="6.85546875" style="46" customWidth="1"/>
    <col min="8195" max="8195" width="8" style="46" customWidth="1"/>
    <col min="8196" max="8196" width="6.5703125" style="46" customWidth="1"/>
    <col min="8197" max="8197" width="8.85546875" style="46" customWidth="1"/>
    <col min="8198" max="8199" width="9.140625" style="46"/>
    <col min="8200" max="8200" width="7.42578125" style="46" customWidth="1"/>
    <col min="8201" max="8201" width="9.28515625" style="46" customWidth="1"/>
    <col min="8202" max="8202" width="7.85546875" style="46" customWidth="1"/>
    <col min="8203" max="8203" width="6.85546875" style="46" customWidth="1"/>
    <col min="8204" max="8204" width="14.42578125" style="46" customWidth="1"/>
    <col min="8205" max="8205" width="5.5703125" style="46" customWidth="1"/>
    <col min="8206" max="8206" width="9.28515625" style="46" customWidth="1"/>
    <col min="8207" max="8207" width="7" style="46" customWidth="1"/>
    <col min="8208" max="8208" width="4.140625" style="46" customWidth="1"/>
    <col min="8209" max="8448" width="9.140625" style="46"/>
    <col min="8449" max="8449" width="6.28515625" style="46" customWidth="1"/>
    <col min="8450" max="8450" width="6.85546875" style="46" customWidth="1"/>
    <col min="8451" max="8451" width="8" style="46" customWidth="1"/>
    <col min="8452" max="8452" width="6.5703125" style="46" customWidth="1"/>
    <col min="8453" max="8453" width="8.85546875" style="46" customWidth="1"/>
    <col min="8454" max="8455" width="9.140625" style="46"/>
    <col min="8456" max="8456" width="7.42578125" style="46" customWidth="1"/>
    <col min="8457" max="8457" width="9.28515625" style="46" customWidth="1"/>
    <col min="8458" max="8458" width="7.85546875" style="46" customWidth="1"/>
    <col min="8459" max="8459" width="6.85546875" style="46" customWidth="1"/>
    <col min="8460" max="8460" width="14.42578125" style="46" customWidth="1"/>
    <col min="8461" max="8461" width="5.5703125" style="46" customWidth="1"/>
    <col min="8462" max="8462" width="9.28515625" style="46" customWidth="1"/>
    <col min="8463" max="8463" width="7" style="46" customWidth="1"/>
    <col min="8464" max="8464" width="4.140625" style="46" customWidth="1"/>
    <col min="8465" max="8704" width="9.140625" style="46"/>
    <col min="8705" max="8705" width="6.28515625" style="46" customWidth="1"/>
    <col min="8706" max="8706" width="6.85546875" style="46" customWidth="1"/>
    <col min="8707" max="8707" width="8" style="46" customWidth="1"/>
    <col min="8708" max="8708" width="6.5703125" style="46" customWidth="1"/>
    <col min="8709" max="8709" width="8.85546875" style="46" customWidth="1"/>
    <col min="8710" max="8711" width="9.140625" style="46"/>
    <col min="8712" max="8712" width="7.42578125" style="46" customWidth="1"/>
    <col min="8713" max="8713" width="9.28515625" style="46" customWidth="1"/>
    <col min="8714" max="8714" width="7.85546875" style="46" customWidth="1"/>
    <col min="8715" max="8715" width="6.85546875" style="46" customWidth="1"/>
    <col min="8716" max="8716" width="14.42578125" style="46" customWidth="1"/>
    <col min="8717" max="8717" width="5.5703125" style="46" customWidth="1"/>
    <col min="8718" max="8718" width="9.28515625" style="46" customWidth="1"/>
    <col min="8719" max="8719" width="7" style="46" customWidth="1"/>
    <col min="8720" max="8720" width="4.140625" style="46" customWidth="1"/>
    <col min="8721" max="8960" width="9.140625" style="46"/>
    <col min="8961" max="8961" width="6.28515625" style="46" customWidth="1"/>
    <col min="8962" max="8962" width="6.85546875" style="46" customWidth="1"/>
    <col min="8963" max="8963" width="8" style="46" customWidth="1"/>
    <col min="8964" max="8964" width="6.5703125" style="46" customWidth="1"/>
    <col min="8965" max="8965" width="8.85546875" style="46" customWidth="1"/>
    <col min="8966" max="8967" width="9.140625" style="46"/>
    <col min="8968" max="8968" width="7.42578125" style="46" customWidth="1"/>
    <col min="8969" max="8969" width="9.28515625" style="46" customWidth="1"/>
    <col min="8970" max="8970" width="7.85546875" style="46" customWidth="1"/>
    <col min="8971" max="8971" width="6.85546875" style="46" customWidth="1"/>
    <col min="8972" max="8972" width="14.42578125" style="46" customWidth="1"/>
    <col min="8973" max="8973" width="5.5703125" style="46" customWidth="1"/>
    <col min="8974" max="8974" width="9.28515625" style="46" customWidth="1"/>
    <col min="8975" max="8975" width="7" style="46" customWidth="1"/>
    <col min="8976" max="8976" width="4.140625" style="46" customWidth="1"/>
    <col min="8977" max="9216" width="9.140625" style="46"/>
    <col min="9217" max="9217" width="6.28515625" style="46" customWidth="1"/>
    <col min="9218" max="9218" width="6.85546875" style="46" customWidth="1"/>
    <col min="9219" max="9219" width="8" style="46" customWidth="1"/>
    <col min="9220" max="9220" width="6.5703125" style="46" customWidth="1"/>
    <col min="9221" max="9221" width="8.85546875" style="46" customWidth="1"/>
    <col min="9222" max="9223" width="9.140625" style="46"/>
    <col min="9224" max="9224" width="7.42578125" style="46" customWidth="1"/>
    <col min="9225" max="9225" width="9.28515625" style="46" customWidth="1"/>
    <col min="9226" max="9226" width="7.85546875" style="46" customWidth="1"/>
    <col min="9227" max="9227" width="6.85546875" style="46" customWidth="1"/>
    <col min="9228" max="9228" width="14.42578125" style="46" customWidth="1"/>
    <col min="9229" max="9229" width="5.5703125" style="46" customWidth="1"/>
    <col min="9230" max="9230" width="9.28515625" style="46" customWidth="1"/>
    <col min="9231" max="9231" width="7" style="46" customWidth="1"/>
    <col min="9232" max="9232" width="4.140625" style="46" customWidth="1"/>
    <col min="9233" max="9472" width="9.140625" style="46"/>
    <col min="9473" max="9473" width="6.28515625" style="46" customWidth="1"/>
    <col min="9474" max="9474" width="6.85546875" style="46" customWidth="1"/>
    <col min="9475" max="9475" width="8" style="46" customWidth="1"/>
    <col min="9476" max="9476" width="6.5703125" style="46" customWidth="1"/>
    <col min="9477" max="9477" width="8.85546875" style="46" customWidth="1"/>
    <col min="9478" max="9479" width="9.140625" style="46"/>
    <col min="9480" max="9480" width="7.42578125" style="46" customWidth="1"/>
    <col min="9481" max="9481" width="9.28515625" style="46" customWidth="1"/>
    <col min="9482" max="9482" width="7.85546875" style="46" customWidth="1"/>
    <col min="9483" max="9483" width="6.85546875" style="46" customWidth="1"/>
    <col min="9484" max="9484" width="14.42578125" style="46" customWidth="1"/>
    <col min="9485" max="9485" width="5.5703125" style="46" customWidth="1"/>
    <col min="9486" max="9486" width="9.28515625" style="46" customWidth="1"/>
    <col min="9487" max="9487" width="7" style="46" customWidth="1"/>
    <col min="9488" max="9488" width="4.140625" style="46" customWidth="1"/>
    <col min="9489" max="9728" width="9.140625" style="46"/>
    <col min="9729" max="9729" width="6.28515625" style="46" customWidth="1"/>
    <col min="9730" max="9730" width="6.85546875" style="46" customWidth="1"/>
    <col min="9731" max="9731" width="8" style="46" customWidth="1"/>
    <col min="9732" max="9732" width="6.5703125" style="46" customWidth="1"/>
    <col min="9733" max="9733" width="8.85546875" style="46" customWidth="1"/>
    <col min="9734" max="9735" width="9.140625" style="46"/>
    <col min="9736" max="9736" width="7.42578125" style="46" customWidth="1"/>
    <col min="9737" max="9737" width="9.28515625" style="46" customWidth="1"/>
    <col min="9738" max="9738" width="7.85546875" style="46" customWidth="1"/>
    <col min="9739" max="9739" width="6.85546875" style="46" customWidth="1"/>
    <col min="9740" max="9740" width="14.42578125" style="46" customWidth="1"/>
    <col min="9741" max="9741" width="5.5703125" style="46" customWidth="1"/>
    <col min="9742" max="9742" width="9.28515625" style="46" customWidth="1"/>
    <col min="9743" max="9743" width="7" style="46" customWidth="1"/>
    <col min="9744" max="9744" width="4.140625" style="46" customWidth="1"/>
    <col min="9745" max="9984" width="9.140625" style="46"/>
    <col min="9985" max="9985" width="6.28515625" style="46" customWidth="1"/>
    <col min="9986" max="9986" width="6.85546875" style="46" customWidth="1"/>
    <col min="9987" max="9987" width="8" style="46" customWidth="1"/>
    <col min="9988" max="9988" width="6.5703125" style="46" customWidth="1"/>
    <col min="9989" max="9989" width="8.85546875" style="46" customWidth="1"/>
    <col min="9990" max="9991" width="9.140625" style="46"/>
    <col min="9992" max="9992" width="7.42578125" style="46" customWidth="1"/>
    <col min="9993" max="9993" width="9.28515625" style="46" customWidth="1"/>
    <col min="9994" max="9994" width="7.85546875" style="46" customWidth="1"/>
    <col min="9995" max="9995" width="6.85546875" style="46" customWidth="1"/>
    <col min="9996" max="9996" width="14.42578125" style="46" customWidth="1"/>
    <col min="9997" max="9997" width="5.5703125" style="46" customWidth="1"/>
    <col min="9998" max="9998" width="9.28515625" style="46" customWidth="1"/>
    <col min="9999" max="9999" width="7" style="46" customWidth="1"/>
    <col min="10000" max="10000" width="4.140625" style="46" customWidth="1"/>
    <col min="10001" max="10240" width="9.140625" style="46"/>
    <col min="10241" max="10241" width="6.28515625" style="46" customWidth="1"/>
    <col min="10242" max="10242" width="6.85546875" style="46" customWidth="1"/>
    <col min="10243" max="10243" width="8" style="46" customWidth="1"/>
    <col min="10244" max="10244" width="6.5703125" style="46" customWidth="1"/>
    <col min="10245" max="10245" width="8.85546875" style="46" customWidth="1"/>
    <col min="10246" max="10247" width="9.140625" style="46"/>
    <col min="10248" max="10248" width="7.42578125" style="46" customWidth="1"/>
    <col min="10249" max="10249" width="9.28515625" style="46" customWidth="1"/>
    <col min="10250" max="10250" width="7.85546875" style="46" customWidth="1"/>
    <col min="10251" max="10251" width="6.85546875" style="46" customWidth="1"/>
    <col min="10252" max="10252" width="14.42578125" style="46" customWidth="1"/>
    <col min="10253" max="10253" width="5.5703125" style="46" customWidth="1"/>
    <col min="10254" max="10254" width="9.28515625" style="46" customWidth="1"/>
    <col min="10255" max="10255" width="7" style="46" customWidth="1"/>
    <col min="10256" max="10256" width="4.140625" style="46" customWidth="1"/>
    <col min="10257" max="10496" width="9.140625" style="46"/>
    <col min="10497" max="10497" width="6.28515625" style="46" customWidth="1"/>
    <col min="10498" max="10498" width="6.85546875" style="46" customWidth="1"/>
    <col min="10499" max="10499" width="8" style="46" customWidth="1"/>
    <col min="10500" max="10500" width="6.5703125" style="46" customWidth="1"/>
    <col min="10501" max="10501" width="8.85546875" style="46" customWidth="1"/>
    <col min="10502" max="10503" width="9.140625" style="46"/>
    <col min="10504" max="10504" width="7.42578125" style="46" customWidth="1"/>
    <col min="10505" max="10505" width="9.28515625" style="46" customWidth="1"/>
    <col min="10506" max="10506" width="7.85546875" style="46" customWidth="1"/>
    <col min="10507" max="10507" width="6.85546875" style="46" customWidth="1"/>
    <col min="10508" max="10508" width="14.42578125" style="46" customWidth="1"/>
    <col min="10509" max="10509" width="5.5703125" style="46" customWidth="1"/>
    <col min="10510" max="10510" width="9.28515625" style="46" customWidth="1"/>
    <col min="10511" max="10511" width="7" style="46" customWidth="1"/>
    <col min="10512" max="10512" width="4.140625" style="46" customWidth="1"/>
    <col min="10513" max="10752" width="9.140625" style="46"/>
    <col min="10753" max="10753" width="6.28515625" style="46" customWidth="1"/>
    <col min="10754" max="10754" width="6.85546875" style="46" customWidth="1"/>
    <col min="10755" max="10755" width="8" style="46" customWidth="1"/>
    <col min="10756" max="10756" width="6.5703125" style="46" customWidth="1"/>
    <col min="10757" max="10757" width="8.85546875" style="46" customWidth="1"/>
    <col min="10758" max="10759" width="9.140625" style="46"/>
    <col min="10760" max="10760" width="7.42578125" style="46" customWidth="1"/>
    <col min="10761" max="10761" width="9.28515625" style="46" customWidth="1"/>
    <col min="10762" max="10762" width="7.85546875" style="46" customWidth="1"/>
    <col min="10763" max="10763" width="6.85546875" style="46" customWidth="1"/>
    <col min="10764" max="10764" width="14.42578125" style="46" customWidth="1"/>
    <col min="10765" max="10765" width="5.5703125" style="46" customWidth="1"/>
    <col min="10766" max="10766" width="9.28515625" style="46" customWidth="1"/>
    <col min="10767" max="10767" width="7" style="46" customWidth="1"/>
    <col min="10768" max="10768" width="4.140625" style="46" customWidth="1"/>
    <col min="10769" max="11008" width="9.140625" style="46"/>
    <col min="11009" max="11009" width="6.28515625" style="46" customWidth="1"/>
    <col min="11010" max="11010" width="6.85546875" style="46" customWidth="1"/>
    <col min="11011" max="11011" width="8" style="46" customWidth="1"/>
    <col min="11012" max="11012" width="6.5703125" style="46" customWidth="1"/>
    <col min="11013" max="11013" width="8.85546875" style="46" customWidth="1"/>
    <col min="11014" max="11015" width="9.140625" style="46"/>
    <col min="11016" max="11016" width="7.42578125" style="46" customWidth="1"/>
    <col min="11017" max="11017" width="9.28515625" style="46" customWidth="1"/>
    <col min="11018" max="11018" width="7.85546875" style="46" customWidth="1"/>
    <col min="11019" max="11019" width="6.85546875" style="46" customWidth="1"/>
    <col min="11020" max="11020" width="14.42578125" style="46" customWidth="1"/>
    <col min="11021" max="11021" width="5.5703125" style="46" customWidth="1"/>
    <col min="11022" max="11022" width="9.28515625" style="46" customWidth="1"/>
    <col min="11023" max="11023" width="7" style="46" customWidth="1"/>
    <col min="11024" max="11024" width="4.140625" style="46" customWidth="1"/>
    <col min="11025" max="11264" width="9.140625" style="46"/>
    <col min="11265" max="11265" width="6.28515625" style="46" customWidth="1"/>
    <col min="11266" max="11266" width="6.85546875" style="46" customWidth="1"/>
    <col min="11267" max="11267" width="8" style="46" customWidth="1"/>
    <col min="11268" max="11268" width="6.5703125" style="46" customWidth="1"/>
    <col min="11269" max="11269" width="8.85546875" style="46" customWidth="1"/>
    <col min="11270" max="11271" width="9.140625" style="46"/>
    <col min="11272" max="11272" width="7.42578125" style="46" customWidth="1"/>
    <col min="11273" max="11273" width="9.28515625" style="46" customWidth="1"/>
    <col min="11274" max="11274" width="7.85546875" style="46" customWidth="1"/>
    <col min="11275" max="11275" width="6.85546875" style="46" customWidth="1"/>
    <col min="11276" max="11276" width="14.42578125" style="46" customWidth="1"/>
    <col min="11277" max="11277" width="5.5703125" style="46" customWidth="1"/>
    <col min="11278" max="11278" width="9.28515625" style="46" customWidth="1"/>
    <col min="11279" max="11279" width="7" style="46" customWidth="1"/>
    <col min="11280" max="11280" width="4.140625" style="46" customWidth="1"/>
    <col min="11281" max="11520" width="9.140625" style="46"/>
    <col min="11521" max="11521" width="6.28515625" style="46" customWidth="1"/>
    <col min="11522" max="11522" width="6.85546875" style="46" customWidth="1"/>
    <col min="11523" max="11523" width="8" style="46" customWidth="1"/>
    <col min="11524" max="11524" width="6.5703125" style="46" customWidth="1"/>
    <col min="11525" max="11525" width="8.85546875" style="46" customWidth="1"/>
    <col min="11526" max="11527" width="9.140625" style="46"/>
    <col min="11528" max="11528" width="7.42578125" style="46" customWidth="1"/>
    <col min="11529" max="11529" width="9.28515625" style="46" customWidth="1"/>
    <col min="11530" max="11530" width="7.85546875" style="46" customWidth="1"/>
    <col min="11531" max="11531" width="6.85546875" style="46" customWidth="1"/>
    <col min="11532" max="11532" width="14.42578125" style="46" customWidth="1"/>
    <col min="11533" max="11533" width="5.5703125" style="46" customWidth="1"/>
    <col min="11534" max="11534" width="9.28515625" style="46" customWidth="1"/>
    <col min="11535" max="11535" width="7" style="46" customWidth="1"/>
    <col min="11536" max="11536" width="4.140625" style="46" customWidth="1"/>
    <col min="11537" max="11776" width="9.140625" style="46"/>
    <col min="11777" max="11777" width="6.28515625" style="46" customWidth="1"/>
    <col min="11778" max="11778" width="6.85546875" style="46" customWidth="1"/>
    <col min="11779" max="11779" width="8" style="46" customWidth="1"/>
    <col min="11780" max="11780" width="6.5703125" style="46" customWidth="1"/>
    <col min="11781" max="11781" width="8.85546875" style="46" customWidth="1"/>
    <col min="11782" max="11783" width="9.140625" style="46"/>
    <col min="11784" max="11784" width="7.42578125" style="46" customWidth="1"/>
    <col min="11785" max="11785" width="9.28515625" style="46" customWidth="1"/>
    <col min="11786" max="11786" width="7.85546875" style="46" customWidth="1"/>
    <col min="11787" max="11787" width="6.85546875" style="46" customWidth="1"/>
    <col min="11788" max="11788" width="14.42578125" style="46" customWidth="1"/>
    <col min="11789" max="11789" width="5.5703125" style="46" customWidth="1"/>
    <col min="11790" max="11790" width="9.28515625" style="46" customWidth="1"/>
    <col min="11791" max="11791" width="7" style="46" customWidth="1"/>
    <col min="11792" max="11792" width="4.140625" style="46" customWidth="1"/>
    <col min="11793" max="12032" width="9.140625" style="46"/>
    <col min="12033" max="12033" width="6.28515625" style="46" customWidth="1"/>
    <col min="12034" max="12034" width="6.85546875" style="46" customWidth="1"/>
    <col min="12035" max="12035" width="8" style="46" customWidth="1"/>
    <col min="12036" max="12036" width="6.5703125" style="46" customWidth="1"/>
    <col min="12037" max="12037" width="8.85546875" style="46" customWidth="1"/>
    <col min="12038" max="12039" width="9.140625" style="46"/>
    <col min="12040" max="12040" width="7.42578125" style="46" customWidth="1"/>
    <col min="12041" max="12041" width="9.28515625" style="46" customWidth="1"/>
    <col min="12042" max="12042" width="7.85546875" style="46" customWidth="1"/>
    <col min="12043" max="12043" width="6.85546875" style="46" customWidth="1"/>
    <col min="12044" max="12044" width="14.42578125" style="46" customWidth="1"/>
    <col min="12045" max="12045" width="5.5703125" style="46" customWidth="1"/>
    <col min="12046" max="12046" width="9.28515625" style="46" customWidth="1"/>
    <col min="12047" max="12047" width="7" style="46" customWidth="1"/>
    <col min="12048" max="12048" width="4.140625" style="46" customWidth="1"/>
    <col min="12049" max="12288" width="9.140625" style="46"/>
    <col min="12289" max="12289" width="6.28515625" style="46" customWidth="1"/>
    <col min="12290" max="12290" width="6.85546875" style="46" customWidth="1"/>
    <col min="12291" max="12291" width="8" style="46" customWidth="1"/>
    <col min="12292" max="12292" width="6.5703125" style="46" customWidth="1"/>
    <col min="12293" max="12293" width="8.85546875" style="46" customWidth="1"/>
    <col min="12294" max="12295" width="9.140625" style="46"/>
    <col min="12296" max="12296" width="7.42578125" style="46" customWidth="1"/>
    <col min="12297" max="12297" width="9.28515625" style="46" customWidth="1"/>
    <col min="12298" max="12298" width="7.85546875" style="46" customWidth="1"/>
    <col min="12299" max="12299" width="6.85546875" style="46" customWidth="1"/>
    <col min="12300" max="12300" width="14.42578125" style="46" customWidth="1"/>
    <col min="12301" max="12301" width="5.5703125" style="46" customWidth="1"/>
    <col min="12302" max="12302" width="9.28515625" style="46" customWidth="1"/>
    <col min="12303" max="12303" width="7" style="46" customWidth="1"/>
    <col min="12304" max="12304" width="4.140625" style="46" customWidth="1"/>
    <col min="12305" max="12544" width="9.140625" style="46"/>
    <col min="12545" max="12545" width="6.28515625" style="46" customWidth="1"/>
    <col min="12546" max="12546" width="6.85546875" style="46" customWidth="1"/>
    <col min="12547" max="12547" width="8" style="46" customWidth="1"/>
    <col min="12548" max="12548" width="6.5703125" style="46" customWidth="1"/>
    <col min="12549" max="12549" width="8.85546875" style="46" customWidth="1"/>
    <col min="12550" max="12551" width="9.140625" style="46"/>
    <col min="12552" max="12552" width="7.42578125" style="46" customWidth="1"/>
    <col min="12553" max="12553" width="9.28515625" style="46" customWidth="1"/>
    <col min="12554" max="12554" width="7.85546875" style="46" customWidth="1"/>
    <col min="12555" max="12555" width="6.85546875" style="46" customWidth="1"/>
    <col min="12556" max="12556" width="14.42578125" style="46" customWidth="1"/>
    <col min="12557" max="12557" width="5.5703125" style="46" customWidth="1"/>
    <col min="12558" max="12558" width="9.28515625" style="46" customWidth="1"/>
    <col min="12559" max="12559" width="7" style="46" customWidth="1"/>
    <col min="12560" max="12560" width="4.140625" style="46" customWidth="1"/>
    <col min="12561" max="12800" width="9.140625" style="46"/>
    <col min="12801" max="12801" width="6.28515625" style="46" customWidth="1"/>
    <col min="12802" max="12802" width="6.85546875" style="46" customWidth="1"/>
    <col min="12803" max="12803" width="8" style="46" customWidth="1"/>
    <col min="12804" max="12804" width="6.5703125" style="46" customWidth="1"/>
    <col min="12805" max="12805" width="8.85546875" style="46" customWidth="1"/>
    <col min="12806" max="12807" width="9.140625" style="46"/>
    <col min="12808" max="12808" width="7.42578125" style="46" customWidth="1"/>
    <col min="12809" max="12809" width="9.28515625" style="46" customWidth="1"/>
    <col min="12810" max="12810" width="7.85546875" style="46" customWidth="1"/>
    <col min="12811" max="12811" width="6.85546875" style="46" customWidth="1"/>
    <col min="12812" max="12812" width="14.42578125" style="46" customWidth="1"/>
    <col min="12813" max="12813" width="5.5703125" style="46" customWidth="1"/>
    <col min="12814" max="12814" width="9.28515625" style="46" customWidth="1"/>
    <col min="12815" max="12815" width="7" style="46" customWidth="1"/>
    <col min="12816" max="12816" width="4.140625" style="46" customWidth="1"/>
    <col min="12817" max="13056" width="9.140625" style="46"/>
    <col min="13057" max="13057" width="6.28515625" style="46" customWidth="1"/>
    <col min="13058" max="13058" width="6.85546875" style="46" customWidth="1"/>
    <col min="13059" max="13059" width="8" style="46" customWidth="1"/>
    <col min="13060" max="13060" width="6.5703125" style="46" customWidth="1"/>
    <col min="13061" max="13061" width="8.85546875" style="46" customWidth="1"/>
    <col min="13062" max="13063" width="9.140625" style="46"/>
    <col min="13064" max="13064" width="7.42578125" style="46" customWidth="1"/>
    <col min="13065" max="13065" width="9.28515625" style="46" customWidth="1"/>
    <col min="13066" max="13066" width="7.85546875" style="46" customWidth="1"/>
    <col min="13067" max="13067" width="6.85546875" style="46" customWidth="1"/>
    <col min="13068" max="13068" width="14.42578125" style="46" customWidth="1"/>
    <col min="13069" max="13069" width="5.5703125" style="46" customWidth="1"/>
    <col min="13070" max="13070" width="9.28515625" style="46" customWidth="1"/>
    <col min="13071" max="13071" width="7" style="46" customWidth="1"/>
    <col min="13072" max="13072" width="4.140625" style="46" customWidth="1"/>
    <col min="13073" max="13312" width="9.140625" style="46"/>
    <col min="13313" max="13313" width="6.28515625" style="46" customWidth="1"/>
    <col min="13314" max="13314" width="6.85546875" style="46" customWidth="1"/>
    <col min="13315" max="13315" width="8" style="46" customWidth="1"/>
    <col min="13316" max="13316" width="6.5703125" style="46" customWidth="1"/>
    <col min="13317" max="13317" width="8.85546875" style="46" customWidth="1"/>
    <col min="13318" max="13319" width="9.140625" style="46"/>
    <col min="13320" max="13320" width="7.42578125" style="46" customWidth="1"/>
    <col min="13321" max="13321" width="9.28515625" style="46" customWidth="1"/>
    <col min="13322" max="13322" width="7.85546875" style="46" customWidth="1"/>
    <col min="13323" max="13323" width="6.85546875" style="46" customWidth="1"/>
    <col min="13324" max="13324" width="14.42578125" style="46" customWidth="1"/>
    <col min="13325" max="13325" width="5.5703125" style="46" customWidth="1"/>
    <col min="13326" max="13326" width="9.28515625" style="46" customWidth="1"/>
    <col min="13327" max="13327" width="7" style="46" customWidth="1"/>
    <col min="13328" max="13328" width="4.140625" style="46" customWidth="1"/>
    <col min="13329" max="13568" width="9.140625" style="46"/>
    <col min="13569" max="13569" width="6.28515625" style="46" customWidth="1"/>
    <col min="13570" max="13570" width="6.85546875" style="46" customWidth="1"/>
    <col min="13571" max="13571" width="8" style="46" customWidth="1"/>
    <col min="13572" max="13572" width="6.5703125" style="46" customWidth="1"/>
    <col min="13573" max="13573" width="8.85546875" style="46" customWidth="1"/>
    <col min="13574" max="13575" width="9.140625" style="46"/>
    <col min="13576" max="13576" width="7.42578125" style="46" customWidth="1"/>
    <col min="13577" max="13577" width="9.28515625" style="46" customWidth="1"/>
    <col min="13578" max="13578" width="7.85546875" style="46" customWidth="1"/>
    <col min="13579" max="13579" width="6.85546875" style="46" customWidth="1"/>
    <col min="13580" max="13580" width="14.42578125" style="46" customWidth="1"/>
    <col min="13581" max="13581" width="5.5703125" style="46" customWidth="1"/>
    <col min="13582" max="13582" width="9.28515625" style="46" customWidth="1"/>
    <col min="13583" max="13583" width="7" style="46" customWidth="1"/>
    <col min="13584" max="13584" width="4.140625" style="46" customWidth="1"/>
    <col min="13585" max="13824" width="9.140625" style="46"/>
    <col min="13825" max="13825" width="6.28515625" style="46" customWidth="1"/>
    <col min="13826" max="13826" width="6.85546875" style="46" customWidth="1"/>
    <col min="13827" max="13827" width="8" style="46" customWidth="1"/>
    <col min="13828" max="13828" width="6.5703125" style="46" customWidth="1"/>
    <col min="13829" max="13829" width="8.85546875" style="46" customWidth="1"/>
    <col min="13830" max="13831" width="9.140625" style="46"/>
    <col min="13832" max="13832" width="7.42578125" style="46" customWidth="1"/>
    <col min="13833" max="13833" width="9.28515625" style="46" customWidth="1"/>
    <col min="13834" max="13834" width="7.85546875" style="46" customWidth="1"/>
    <col min="13835" max="13835" width="6.85546875" style="46" customWidth="1"/>
    <col min="13836" max="13836" width="14.42578125" style="46" customWidth="1"/>
    <col min="13837" max="13837" width="5.5703125" style="46" customWidth="1"/>
    <col min="13838" max="13838" width="9.28515625" style="46" customWidth="1"/>
    <col min="13839" max="13839" width="7" style="46" customWidth="1"/>
    <col min="13840" max="13840" width="4.140625" style="46" customWidth="1"/>
    <col min="13841" max="14080" width="9.140625" style="46"/>
    <col min="14081" max="14081" width="6.28515625" style="46" customWidth="1"/>
    <col min="14082" max="14082" width="6.85546875" style="46" customWidth="1"/>
    <col min="14083" max="14083" width="8" style="46" customWidth="1"/>
    <col min="14084" max="14084" width="6.5703125" style="46" customWidth="1"/>
    <col min="14085" max="14085" width="8.85546875" style="46" customWidth="1"/>
    <col min="14086" max="14087" width="9.140625" style="46"/>
    <col min="14088" max="14088" width="7.42578125" style="46" customWidth="1"/>
    <col min="14089" max="14089" width="9.28515625" style="46" customWidth="1"/>
    <col min="14090" max="14090" width="7.85546875" style="46" customWidth="1"/>
    <col min="14091" max="14091" width="6.85546875" style="46" customWidth="1"/>
    <col min="14092" max="14092" width="14.42578125" style="46" customWidth="1"/>
    <col min="14093" max="14093" width="5.5703125" style="46" customWidth="1"/>
    <col min="14094" max="14094" width="9.28515625" style="46" customWidth="1"/>
    <col min="14095" max="14095" width="7" style="46" customWidth="1"/>
    <col min="14096" max="14096" width="4.140625" style="46" customWidth="1"/>
    <col min="14097" max="14336" width="9.140625" style="46"/>
    <col min="14337" max="14337" width="6.28515625" style="46" customWidth="1"/>
    <col min="14338" max="14338" width="6.85546875" style="46" customWidth="1"/>
    <col min="14339" max="14339" width="8" style="46" customWidth="1"/>
    <col min="14340" max="14340" width="6.5703125" style="46" customWidth="1"/>
    <col min="14341" max="14341" width="8.85546875" style="46" customWidth="1"/>
    <col min="14342" max="14343" width="9.140625" style="46"/>
    <col min="14344" max="14344" width="7.42578125" style="46" customWidth="1"/>
    <col min="14345" max="14345" width="9.28515625" style="46" customWidth="1"/>
    <col min="14346" max="14346" width="7.85546875" style="46" customWidth="1"/>
    <col min="14347" max="14347" width="6.85546875" style="46" customWidth="1"/>
    <col min="14348" max="14348" width="14.42578125" style="46" customWidth="1"/>
    <col min="14349" max="14349" width="5.5703125" style="46" customWidth="1"/>
    <col min="14350" max="14350" width="9.28515625" style="46" customWidth="1"/>
    <col min="14351" max="14351" width="7" style="46" customWidth="1"/>
    <col min="14352" max="14352" width="4.140625" style="46" customWidth="1"/>
    <col min="14353" max="14592" width="9.140625" style="46"/>
    <col min="14593" max="14593" width="6.28515625" style="46" customWidth="1"/>
    <col min="14594" max="14594" width="6.85546875" style="46" customWidth="1"/>
    <col min="14595" max="14595" width="8" style="46" customWidth="1"/>
    <col min="14596" max="14596" width="6.5703125" style="46" customWidth="1"/>
    <col min="14597" max="14597" width="8.85546875" style="46" customWidth="1"/>
    <col min="14598" max="14599" width="9.140625" style="46"/>
    <col min="14600" max="14600" width="7.42578125" style="46" customWidth="1"/>
    <col min="14601" max="14601" width="9.28515625" style="46" customWidth="1"/>
    <col min="14602" max="14602" width="7.85546875" style="46" customWidth="1"/>
    <col min="14603" max="14603" width="6.85546875" style="46" customWidth="1"/>
    <col min="14604" max="14604" width="14.42578125" style="46" customWidth="1"/>
    <col min="14605" max="14605" width="5.5703125" style="46" customWidth="1"/>
    <col min="14606" max="14606" width="9.28515625" style="46" customWidth="1"/>
    <col min="14607" max="14607" width="7" style="46" customWidth="1"/>
    <col min="14608" max="14608" width="4.140625" style="46" customWidth="1"/>
    <col min="14609" max="14848" width="9.140625" style="46"/>
    <col min="14849" max="14849" width="6.28515625" style="46" customWidth="1"/>
    <col min="14850" max="14850" width="6.85546875" style="46" customWidth="1"/>
    <col min="14851" max="14851" width="8" style="46" customWidth="1"/>
    <col min="14852" max="14852" width="6.5703125" style="46" customWidth="1"/>
    <col min="14853" max="14853" width="8.85546875" style="46" customWidth="1"/>
    <col min="14854" max="14855" width="9.140625" style="46"/>
    <col min="14856" max="14856" width="7.42578125" style="46" customWidth="1"/>
    <col min="14857" max="14857" width="9.28515625" style="46" customWidth="1"/>
    <col min="14858" max="14858" width="7.85546875" style="46" customWidth="1"/>
    <col min="14859" max="14859" width="6.85546875" style="46" customWidth="1"/>
    <col min="14860" max="14860" width="14.42578125" style="46" customWidth="1"/>
    <col min="14861" max="14861" width="5.5703125" style="46" customWidth="1"/>
    <col min="14862" max="14862" width="9.28515625" style="46" customWidth="1"/>
    <col min="14863" max="14863" width="7" style="46" customWidth="1"/>
    <col min="14864" max="14864" width="4.140625" style="46" customWidth="1"/>
    <col min="14865" max="15104" width="9.140625" style="46"/>
    <col min="15105" max="15105" width="6.28515625" style="46" customWidth="1"/>
    <col min="15106" max="15106" width="6.85546875" style="46" customWidth="1"/>
    <col min="15107" max="15107" width="8" style="46" customWidth="1"/>
    <col min="15108" max="15108" width="6.5703125" style="46" customWidth="1"/>
    <col min="15109" max="15109" width="8.85546875" style="46" customWidth="1"/>
    <col min="15110" max="15111" width="9.140625" style="46"/>
    <col min="15112" max="15112" width="7.42578125" style="46" customWidth="1"/>
    <col min="15113" max="15113" width="9.28515625" style="46" customWidth="1"/>
    <col min="15114" max="15114" width="7.85546875" style="46" customWidth="1"/>
    <col min="15115" max="15115" width="6.85546875" style="46" customWidth="1"/>
    <col min="15116" max="15116" width="14.42578125" style="46" customWidth="1"/>
    <col min="15117" max="15117" width="5.5703125" style="46" customWidth="1"/>
    <col min="15118" max="15118" width="9.28515625" style="46" customWidth="1"/>
    <col min="15119" max="15119" width="7" style="46" customWidth="1"/>
    <col min="15120" max="15120" width="4.140625" style="46" customWidth="1"/>
    <col min="15121" max="15360" width="9.140625" style="46"/>
    <col min="15361" max="15361" width="6.28515625" style="46" customWidth="1"/>
    <col min="15362" max="15362" width="6.85546875" style="46" customWidth="1"/>
    <col min="15363" max="15363" width="8" style="46" customWidth="1"/>
    <col min="15364" max="15364" width="6.5703125" style="46" customWidth="1"/>
    <col min="15365" max="15365" width="8.85546875" style="46" customWidth="1"/>
    <col min="15366" max="15367" width="9.140625" style="46"/>
    <col min="15368" max="15368" width="7.42578125" style="46" customWidth="1"/>
    <col min="15369" max="15369" width="9.28515625" style="46" customWidth="1"/>
    <col min="15370" max="15370" width="7.85546875" style="46" customWidth="1"/>
    <col min="15371" max="15371" width="6.85546875" style="46" customWidth="1"/>
    <col min="15372" max="15372" width="14.42578125" style="46" customWidth="1"/>
    <col min="15373" max="15373" width="5.5703125" style="46" customWidth="1"/>
    <col min="15374" max="15374" width="9.28515625" style="46" customWidth="1"/>
    <col min="15375" max="15375" width="7" style="46" customWidth="1"/>
    <col min="15376" max="15376" width="4.140625" style="46" customWidth="1"/>
    <col min="15377" max="15616" width="9.140625" style="46"/>
    <col min="15617" max="15617" width="6.28515625" style="46" customWidth="1"/>
    <col min="15618" max="15618" width="6.85546875" style="46" customWidth="1"/>
    <col min="15619" max="15619" width="8" style="46" customWidth="1"/>
    <col min="15620" max="15620" width="6.5703125" style="46" customWidth="1"/>
    <col min="15621" max="15621" width="8.85546875" style="46" customWidth="1"/>
    <col min="15622" max="15623" width="9.140625" style="46"/>
    <col min="15624" max="15624" width="7.42578125" style="46" customWidth="1"/>
    <col min="15625" max="15625" width="9.28515625" style="46" customWidth="1"/>
    <col min="15626" max="15626" width="7.85546875" style="46" customWidth="1"/>
    <col min="15627" max="15627" width="6.85546875" style="46" customWidth="1"/>
    <col min="15628" max="15628" width="14.42578125" style="46" customWidth="1"/>
    <col min="15629" max="15629" width="5.5703125" style="46" customWidth="1"/>
    <col min="15630" max="15630" width="9.28515625" style="46" customWidth="1"/>
    <col min="15631" max="15631" width="7" style="46" customWidth="1"/>
    <col min="15632" max="15632" width="4.140625" style="46" customWidth="1"/>
    <col min="15633" max="15872" width="9.140625" style="46"/>
    <col min="15873" max="15873" width="6.28515625" style="46" customWidth="1"/>
    <col min="15874" max="15874" width="6.85546875" style="46" customWidth="1"/>
    <col min="15875" max="15875" width="8" style="46" customWidth="1"/>
    <col min="15876" max="15876" width="6.5703125" style="46" customWidth="1"/>
    <col min="15877" max="15877" width="8.85546875" style="46" customWidth="1"/>
    <col min="15878" max="15879" width="9.140625" style="46"/>
    <col min="15880" max="15880" width="7.42578125" style="46" customWidth="1"/>
    <col min="15881" max="15881" width="9.28515625" style="46" customWidth="1"/>
    <col min="15882" max="15882" width="7.85546875" style="46" customWidth="1"/>
    <col min="15883" max="15883" width="6.85546875" style="46" customWidth="1"/>
    <col min="15884" max="15884" width="14.42578125" style="46" customWidth="1"/>
    <col min="15885" max="15885" width="5.5703125" style="46" customWidth="1"/>
    <col min="15886" max="15886" width="9.28515625" style="46" customWidth="1"/>
    <col min="15887" max="15887" width="7" style="46" customWidth="1"/>
    <col min="15888" max="15888" width="4.140625" style="46" customWidth="1"/>
    <col min="15889" max="16128" width="9.140625" style="46"/>
    <col min="16129" max="16129" width="6.28515625" style="46" customWidth="1"/>
    <col min="16130" max="16130" width="6.85546875" style="46" customWidth="1"/>
    <col min="16131" max="16131" width="8" style="46" customWidth="1"/>
    <col min="16132" max="16132" width="6.5703125" style="46" customWidth="1"/>
    <col min="16133" max="16133" width="8.85546875" style="46" customWidth="1"/>
    <col min="16134" max="16135" width="9.140625" style="46"/>
    <col min="16136" max="16136" width="7.42578125" style="46" customWidth="1"/>
    <col min="16137" max="16137" width="9.28515625" style="46" customWidth="1"/>
    <col min="16138" max="16138" width="7.85546875" style="46" customWidth="1"/>
    <col min="16139" max="16139" width="6.85546875" style="46" customWidth="1"/>
    <col min="16140" max="16140" width="14.42578125" style="46" customWidth="1"/>
    <col min="16141" max="16141" width="5.5703125" style="46" customWidth="1"/>
    <col min="16142" max="16142" width="9.28515625" style="46" customWidth="1"/>
    <col min="16143" max="16143" width="7" style="46" customWidth="1"/>
    <col min="16144" max="16144" width="4.140625" style="46" customWidth="1"/>
    <col min="16145" max="16384" width="9.140625" style="46"/>
  </cols>
  <sheetData>
    <row r="1" spans="1:22" ht="15" x14ac:dyDescent="0.25">
      <c r="N1" s="47"/>
      <c r="O1" s="383" t="s">
        <v>574</v>
      </c>
    </row>
    <row r="2" spans="1:22" ht="15" x14ac:dyDescent="0.25">
      <c r="N2" s="47"/>
      <c r="O2" s="382" t="s">
        <v>575</v>
      </c>
    </row>
    <row r="3" spans="1:22" ht="15" x14ac:dyDescent="0.25">
      <c r="N3" s="47"/>
      <c r="O3" s="382" t="s">
        <v>576</v>
      </c>
    </row>
    <row r="4" spans="1:22" ht="15" x14ac:dyDescent="0.25">
      <c r="N4" s="47"/>
      <c r="O4" s="382" t="s">
        <v>577</v>
      </c>
    </row>
    <row r="5" spans="1:22" ht="15" x14ac:dyDescent="0.25">
      <c r="N5" s="47"/>
    </row>
    <row r="6" spans="1:22" ht="15.75" x14ac:dyDescent="0.25">
      <c r="A6" s="420" t="s">
        <v>164</v>
      </c>
      <c r="B6" s="420"/>
      <c r="C6" s="420"/>
      <c r="D6" s="420"/>
      <c r="E6" s="420"/>
      <c r="F6" s="420"/>
      <c r="G6" s="420"/>
      <c r="H6" s="420"/>
      <c r="I6" s="420" t="s">
        <v>165</v>
      </c>
      <c r="J6" s="420"/>
      <c r="K6" s="420"/>
      <c r="L6" s="420"/>
      <c r="M6" s="420"/>
      <c r="N6" s="420"/>
      <c r="O6" s="420"/>
      <c r="P6" s="420"/>
    </row>
    <row r="7" spans="1:22" ht="15.75" x14ac:dyDescent="0.25">
      <c r="A7" s="420" t="s">
        <v>166</v>
      </c>
      <c r="B7" s="420"/>
      <c r="C7" s="420"/>
      <c r="D7" s="420"/>
      <c r="E7" s="420"/>
      <c r="F7" s="420"/>
      <c r="G7" s="420"/>
      <c r="H7" s="420"/>
      <c r="I7" s="422" t="s">
        <v>554</v>
      </c>
      <c r="J7" s="422"/>
      <c r="K7" s="422"/>
      <c r="L7" s="422"/>
      <c r="M7" s="422"/>
      <c r="N7" s="422"/>
      <c r="O7" s="422"/>
      <c r="P7" s="422"/>
    </row>
    <row r="8" spans="1:22" ht="15" x14ac:dyDescent="0.25">
      <c r="A8" s="423" t="s">
        <v>181</v>
      </c>
      <c r="B8" s="423"/>
      <c r="C8" s="423"/>
      <c r="D8" s="423"/>
      <c r="E8" s="423"/>
      <c r="F8" s="423"/>
      <c r="G8" s="423"/>
      <c r="H8" s="423"/>
      <c r="I8" s="423" t="s">
        <v>167</v>
      </c>
      <c r="J8" s="423"/>
      <c r="K8" s="423"/>
      <c r="L8" s="423"/>
      <c r="M8" s="423"/>
      <c r="N8" s="423"/>
      <c r="O8" s="423"/>
      <c r="P8" s="423"/>
    </row>
    <row r="9" spans="1:22" ht="15.75" x14ac:dyDescent="0.25">
      <c r="A9" s="424" t="s">
        <v>31</v>
      </c>
      <c r="B9" s="424"/>
      <c r="C9" s="424"/>
      <c r="D9" s="424"/>
      <c r="E9" s="424"/>
      <c r="F9" s="424"/>
      <c r="G9" s="424"/>
      <c r="H9" s="424"/>
      <c r="I9" s="424" t="s">
        <v>227</v>
      </c>
      <c r="J9" s="424"/>
      <c r="K9" s="424"/>
      <c r="L9" s="424"/>
      <c r="M9" s="424"/>
      <c r="N9" s="424"/>
      <c r="O9" s="424"/>
      <c r="P9" s="424"/>
    </row>
    <row r="10" spans="1:22" ht="15.75" x14ac:dyDescent="0.25">
      <c r="A10" s="421" t="s">
        <v>182</v>
      </c>
      <c r="B10" s="421"/>
      <c r="C10" s="421"/>
      <c r="D10" s="421"/>
      <c r="E10" s="421"/>
      <c r="F10" s="421"/>
      <c r="G10" s="421"/>
      <c r="H10" s="421"/>
      <c r="I10" s="421" t="s">
        <v>183</v>
      </c>
      <c r="J10" s="421"/>
      <c r="K10" s="421"/>
      <c r="L10" s="421"/>
      <c r="M10" s="421"/>
      <c r="N10" s="421"/>
      <c r="O10" s="421"/>
      <c r="P10" s="421"/>
      <c r="R10" s="48"/>
      <c r="S10" s="410"/>
      <c r="T10" s="410"/>
      <c r="U10" s="410"/>
      <c r="V10" s="410"/>
    </row>
    <row r="11" spans="1:22" ht="15.75" x14ac:dyDescent="0.25">
      <c r="A11" s="421" t="s">
        <v>184</v>
      </c>
      <c r="B11" s="421"/>
      <c r="C11" s="421"/>
      <c r="D11" s="421"/>
      <c r="E11" s="421"/>
      <c r="F11" s="421"/>
      <c r="G11" s="421"/>
      <c r="H11" s="421"/>
      <c r="I11" s="421" t="s">
        <v>185</v>
      </c>
      <c r="J11" s="421"/>
      <c r="K11" s="421"/>
      <c r="L11" s="421"/>
      <c r="M11" s="421"/>
      <c r="N11" s="421"/>
      <c r="O11" s="421"/>
      <c r="P11" s="421"/>
      <c r="R11" s="48"/>
      <c r="S11" s="410"/>
      <c r="T11" s="410"/>
      <c r="U11" s="410"/>
      <c r="V11" s="410"/>
    </row>
    <row r="12" spans="1:22" ht="15.75" x14ac:dyDescent="0.25">
      <c r="A12" s="420" t="s">
        <v>186</v>
      </c>
      <c r="B12" s="420"/>
      <c r="C12" s="420"/>
      <c r="D12" s="420"/>
      <c r="E12" s="420"/>
      <c r="F12" s="420"/>
      <c r="G12" s="420"/>
      <c r="H12" s="420"/>
      <c r="I12" s="420" t="s">
        <v>555</v>
      </c>
      <c r="J12" s="420"/>
      <c r="K12" s="420"/>
      <c r="L12" s="420"/>
      <c r="M12" s="420"/>
      <c r="N12" s="420"/>
      <c r="O12" s="420"/>
      <c r="P12" s="420"/>
      <c r="R12" s="49"/>
      <c r="S12" s="410"/>
      <c r="T12" s="410"/>
      <c r="U12" s="410"/>
      <c r="V12" s="410"/>
    </row>
    <row r="13" spans="1:22" ht="15.75" x14ac:dyDescent="0.25">
      <c r="A13" s="420" t="s">
        <v>187</v>
      </c>
      <c r="B13" s="420"/>
      <c r="C13" s="420"/>
      <c r="D13" s="420"/>
      <c r="E13" s="420"/>
      <c r="F13" s="420"/>
      <c r="G13" s="420"/>
      <c r="H13" s="420"/>
      <c r="I13" s="420" t="s">
        <v>188</v>
      </c>
      <c r="J13" s="420"/>
      <c r="K13" s="420"/>
      <c r="L13" s="420"/>
      <c r="M13" s="420"/>
      <c r="N13" s="420"/>
      <c r="O13" s="420"/>
      <c r="P13" s="420"/>
      <c r="R13" s="50"/>
      <c r="S13" s="410"/>
      <c r="T13" s="410"/>
      <c r="U13" s="410"/>
      <c r="V13" s="410"/>
    </row>
    <row r="14" spans="1:22" ht="15.75" x14ac:dyDescent="0.25">
      <c r="A14" s="406" t="s">
        <v>228</v>
      </c>
      <c r="B14" s="406"/>
      <c r="C14" s="406"/>
      <c r="D14" s="406"/>
      <c r="E14" s="406"/>
      <c r="F14" s="406"/>
      <c r="G14" s="406"/>
      <c r="H14" s="406"/>
      <c r="I14" s="407" t="s">
        <v>228</v>
      </c>
      <c r="J14" s="407"/>
      <c r="K14" s="407"/>
      <c r="L14" s="407"/>
      <c r="M14" s="407"/>
      <c r="N14" s="407"/>
      <c r="O14" s="407"/>
      <c r="P14" s="407"/>
      <c r="R14" s="50"/>
      <c r="S14" s="410"/>
      <c r="T14" s="410"/>
      <c r="U14" s="410"/>
      <c r="V14" s="410"/>
    </row>
    <row r="15" spans="1:22" ht="18.75" customHeight="1" x14ac:dyDescent="0.25">
      <c r="I15" s="51"/>
      <c r="R15" s="50"/>
      <c r="S15" s="52"/>
      <c r="T15" s="52"/>
      <c r="U15" s="52"/>
      <c r="V15" s="52"/>
    </row>
    <row r="16" spans="1:22" ht="15.75" customHeight="1" x14ac:dyDescent="0.2">
      <c r="R16" s="50"/>
      <c r="S16" s="52"/>
      <c r="T16" s="52"/>
      <c r="U16" s="52"/>
      <c r="V16" s="52"/>
    </row>
    <row r="17" spans="1:22" ht="20.25" customHeight="1" x14ac:dyDescent="0.25">
      <c r="A17" s="108"/>
      <c r="B17" s="108"/>
      <c r="C17" s="108"/>
      <c r="D17" s="108"/>
      <c r="E17" s="109"/>
      <c r="F17"/>
      <c r="G17" s="109" t="s">
        <v>229</v>
      </c>
      <c r="H17"/>
      <c r="I17"/>
      <c r="J17" s="108"/>
      <c r="K17" s="108"/>
      <c r="L17" s="110"/>
      <c r="M17" s="411" t="s">
        <v>168</v>
      </c>
      <c r="N17" s="412"/>
      <c r="O17" s="412"/>
      <c r="P17" s="413"/>
      <c r="Q17" s="111"/>
      <c r="R17" s="49"/>
      <c r="S17" s="52"/>
      <c r="T17" s="52"/>
      <c r="U17" s="52"/>
      <c r="V17" s="52"/>
    </row>
    <row r="18" spans="1:22" ht="15.75" x14ac:dyDescent="0.25">
      <c r="A18" s="108"/>
      <c r="B18" s="108"/>
      <c r="C18" s="108"/>
      <c r="D18" s="108"/>
      <c r="E18" s="112"/>
      <c r="F18" s="108"/>
      <c r="G18" s="112" t="s">
        <v>230</v>
      </c>
      <c r="H18" s="108"/>
      <c r="I18" s="108"/>
      <c r="J18" s="108"/>
      <c r="K18" s="108"/>
      <c r="L18" s="110"/>
      <c r="M18" s="414"/>
      <c r="N18" s="415"/>
      <c r="O18" s="415"/>
      <c r="P18" s="416"/>
      <c r="Q18" s="111"/>
      <c r="R18" s="49"/>
      <c r="S18" s="52"/>
      <c r="T18" s="52"/>
      <c r="U18" s="52"/>
      <c r="V18" s="52"/>
    </row>
    <row r="19" spans="1:22" s="53" customFormat="1" ht="20.25" x14ac:dyDescent="0.25">
      <c r="A19" s="113"/>
      <c r="B19" s="113"/>
      <c r="C19" s="113"/>
      <c r="D19" s="113"/>
      <c r="E19" s="114"/>
      <c r="F19" s="113"/>
      <c r="G19" s="114"/>
      <c r="H19" s="113"/>
      <c r="I19" s="115"/>
      <c r="J19" s="113"/>
      <c r="K19" s="113"/>
      <c r="L19" s="116" t="s">
        <v>42</v>
      </c>
      <c r="M19" s="417">
        <v>501012</v>
      </c>
      <c r="N19" s="418"/>
      <c r="O19" s="418"/>
      <c r="P19" s="419"/>
      <c r="Q19" s="111"/>
      <c r="R19" s="54"/>
      <c r="S19" s="55"/>
      <c r="T19" s="55"/>
      <c r="U19" s="55"/>
      <c r="V19" s="55"/>
    </row>
    <row r="20" spans="1:22" ht="15" customHeight="1" x14ac:dyDescent="0.25">
      <c r="A20" s="117" t="s">
        <v>189</v>
      </c>
      <c r="B20" s="117"/>
      <c r="C20" s="117"/>
      <c r="D20" s="117"/>
      <c r="E20" s="117"/>
      <c r="F20" s="118" t="s">
        <v>339</v>
      </c>
      <c r="G20" s="119"/>
      <c r="H20" s="119"/>
      <c r="I20" s="119"/>
      <c r="J20" s="117"/>
      <c r="K20" s="117"/>
      <c r="L20" s="120" t="s">
        <v>169</v>
      </c>
      <c r="M20" s="393"/>
      <c r="N20" s="394"/>
      <c r="O20" s="394"/>
      <c r="P20" s="395"/>
      <c r="Q20" s="111"/>
      <c r="R20" s="49"/>
      <c r="S20" s="52"/>
      <c r="T20" s="52"/>
      <c r="U20" s="52"/>
      <c r="V20" s="52"/>
    </row>
    <row r="21" spans="1:22" ht="17.25" customHeight="1" x14ac:dyDescent="0.25">
      <c r="A21" s="117" t="s">
        <v>190</v>
      </c>
      <c r="B21" s="117"/>
      <c r="C21" s="117"/>
      <c r="D21" s="117"/>
      <c r="E21" s="117"/>
      <c r="F21" s="117" t="s">
        <v>191</v>
      </c>
      <c r="G21" s="117"/>
      <c r="H21" s="117"/>
      <c r="I21" s="117"/>
      <c r="J21" s="117"/>
      <c r="K21" s="117"/>
      <c r="L21" s="120" t="s">
        <v>43</v>
      </c>
      <c r="M21" s="393"/>
      <c r="N21" s="394"/>
      <c r="O21" s="394"/>
      <c r="P21" s="395"/>
      <c r="Q21" s="111"/>
    </row>
    <row r="22" spans="1:22" ht="17.25" customHeight="1" x14ac:dyDescent="0.25">
      <c r="A22" s="117" t="s">
        <v>170</v>
      </c>
      <c r="B22" s="117"/>
      <c r="C22" s="117"/>
      <c r="D22" s="117"/>
      <c r="E22" s="117"/>
      <c r="F22" s="117"/>
      <c r="G22" s="117" t="s">
        <v>210</v>
      </c>
      <c r="H22" s="117"/>
      <c r="I22" s="117"/>
      <c r="J22" s="117"/>
      <c r="K22" s="117"/>
      <c r="L22" s="120" t="s">
        <v>171</v>
      </c>
      <c r="M22" s="396"/>
      <c r="N22" s="397"/>
      <c r="O22" s="397"/>
      <c r="P22" s="398"/>
      <c r="Q22" s="111"/>
    </row>
    <row r="23" spans="1:22" ht="17.25" customHeight="1" x14ac:dyDescent="0.25">
      <c r="A23" s="117" t="s">
        <v>192</v>
      </c>
      <c r="B23" s="117"/>
      <c r="C23" s="117"/>
      <c r="D23" s="117"/>
      <c r="E23" s="118" t="s">
        <v>193</v>
      </c>
      <c r="F23" s="117"/>
      <c r="G23" s="117"/>
      <c r="H23" s="117"/>
      <c r="I23" s="117"/>
      <c r="J23" s="117"/>
      <c r="K23" s="117"/>
      <c r="L23" s="120" t="s">
        <v>172</v>
      </c>
      <c r="M23" s="399"/>
      <c r="N23" s="400"/>
      <c r="O23" s="400"/>
      <c r="P23" s="401"/>
      <c r="Q23" s="111"/>
    </row>
    <row r="24" spans="1:22" ht="16.5" customHeight="1" x14ac:dyDescent="0.3">
      <c r="A24" s="405" t="s">
        <v>173</v>
      </c>
      <c r="B24" s="405"/>
      <c r="C24" s="405"/>
      <c r="D24" s="405"/>
      <c r="E24" s="408">
        <f>Титул2!I11</f>
        <v>9480999.9958199989</v>
      </c>
      <c r="F24" s="408"/>
      <c r="G24" s="408"/>
      <c r="H24" s="408"/>
      <c r="I24" s="108"/>
      <c r="J24" s="108"/>
      <c r="K24" s="108"/>
      <c r="L24" s="120" t="s">
        <v>174</v>
      </c>
      <c r="M24" s="399"/>
      <c r="N24" s="400"/>
      <c r="O24" s="400"/>
      <c r="P24" s="401"/>
      <c r="Q24" s="111"/>
    </row>
    <row r="25" spans="1:22" ht="16.5" customHeight="1" x14ac:dyDescent="0.25">
      <c r="A25" s="108"/>
      <c r="B25" s="108"/>
      <c r="C25" s="121"/>
      <c r="D25" s="409">
        <v>5326135</v>
      </c>
      <c r="E25" s="409"/>
      <c r="F25" s="409"/>
      <c r="G25" s="409"/>
      <c r="H25" s="409"/>
      <c r="I25" s="122">
        <f>D25-E24</f>
        <v>-4154864.9958199989</v>
      </c>
      <c r="J25" s="108"/>
      <c r="K25" s="108"/>
      <c r="L25" s="120" t="s">
        <v>175</v>
      </c>
      <c r="M25" s="402"/>
      <c r="N25" s="403"/>
      <c r="O25" s="403"/>
      <c r="P25" s="404"/>
      <c r="Q25" s="111"/>
    </row>
    <row r="26" spans="1:22" ht="15.75" x14ac:dyDescent="0.25">
      <c r="A26" s="108"/>
      <c r="B26" s="108"/>
      <c r="C26" s="123"/>
      <c r="D26" s="117" t="s">
        <v>176</v>
      </c>
      <c r="E26" s="117"/>
      <c r="F26" s="117"/>
      <c r="G26" s="117"/>
      <c r="H26" s="108"/>
      <c r="I26" s="108"/>
      <c r="J26" s="108"/>
      <c r="K26" s="108"/>
      <c r="L26" s="124" t="s">
        <v>177</v>
      </c>
      <c r="M26" s="393"/>
      <c r="N26" s="394"/>
      <c r="O26" s="394"/>
      <c r="P26" s="395"/>
      <c r="Q26" s="111"/>
    </row>
    <row r="27" spans="1:22" ht="15.75" customHeight="1" x14ac:dyDescent="0.25">
      <c r="A27" s="108"/>
      <c r="B27" s="108"/>
      <c r="C27" s="108"/>
      <c r="D27" s="125"/>
      <c r="E27" s="126"/>
      <c r="F27" s="126"/>
      <c r="G27" s="108"/>
      <c r="H27" s="108"/>
      <c r="I27" s="108"/>
      <c r="J27" s="108"/>
      <c r="K27" s="108"/>
      <c r="L27" s="124" t="s">
        <v>178</v>
      </c>
      <c r="M27" s="387" t="s">
        <v>211</v>
      </c>
      <c r="N27" s="388"/>
      <c r="O27" s="388"/>
      <c r="P27" s="389"/>
      <c r="Q27" s="111"/>
    </row>
    <row r="28" spans="1:22" ht="15" customHeight="1" x14ac:dyDescent="0.25">
      <c r="A28" s="108"/>
      <c r="B28" s="108"/>
      <c r="C28" s="108"/>
      <c r="D28" s="108"/>
      <c r="E28" s="108"/>
      <c r="F28" s="108"/>
      <c r="G28" s="108"/>
      <c r="H28" s="108"/>
      <c r="I28" s="386"/>
      <c r="J28" s="386"/>
      <c r="K28" s="108"/>
      <c r="L28" s="120" t="s">
        <v>179</v>
      </c>
      <c r="M28" s="390">
        <v>383</v>
      </c>
      <c r="N28" s="391"/>
      <c r="O28" s="391"/>
      <c r="P28" s="392"/>
      <c r="Q28" s="111"/>
    </row>
    <row r="29" spans="1:22" ht="15.75" x14ac:dyDescent="0.25">
      <c r="A29" s="108"/>
      <c r="B29" s="108"/>
      <c r="C29" s="108"/>
      <c r="D29" s="108"/>
      <c r="E29" s="108"/>
      <c r="F29" s="108"/>
      <c r="G29" s="108"/>
      <c r="H29" s="108"/>
      <c r="I29" s="108"/>
      <c r="J29" s="108"/>
      <c r="K29" s="108"/>
      <c r="L29" s="124" t="s">
        <v>180</v>
      </c>
      <c r="M29" s="393">
        <v>643</v>
      </c>
      <c r="N29" s="394"/>
      <c r="O29" s="394"/>
      <c r="P29" s="395"/>
      <c r="Q29" s="111"/>
    </row>
    <row r="40" ht="16.5" customHeight="1" x14ac:dyDescent="0.2"/>
  </sheetData>
  <mergeCells count="36">
    <mergeCell ref="A11:H11"/>
    <mergeCell ref="I11:P11"/>
    <mergeCell ref="S11:V11"/>
    <mergeCell ref="A6:H6"/>
    <mergeCell ref="I6:P6"/>
    <mergeCell ref="A7:H7"/>
    <mergeCell ref="I7:P7"/>
    <mergeCell ref="A8:H8"/>
    <mergeCell ref="I8:P8"/>
    <mergeCell ref="A9:H9"/>
    <mergeCell ref="I9:P9"/>
    <mergeCell ref="A10:H10"/>
    <mergeCell ref="I10:P10"/>
    <mergeCell ref="S10:V10"/>
    <mergeCell ref="S14:V14"/>
    <mergeCell ref="M17:P18"/>
    <mergeCell ref="M19:P19"/>
    <mergeCell ref="M20:P20"/>
    <mergeCell ref="A12:H12"/>
    <mergeCell ref="I12:P12"/>
    <mergeCell ref="S12:V12"/>
    <mergeCell ref="A13:H13"/>
    <mergeCell ref="I13:P13"/>
    <mergeCell ref="S13:V13"/>
    <mergeCell ref="A24:D24"/>
    <mergeCell ref="M26:P26"/>
    <mergeCell ref="A14:H14"/>
    <mergeCell ref="I14:P14"/>
    <mergeCell ref="E24:H24"/>
    <mergeCell ref="D25:H25"/>
    <mergeCell ref="I28:J28"/>
    <mergeCell ref="M27:P27"/>
    <mergeCell ref="M28:P28"/>
    <mergeCell ref="M29:P29"/>
    <mergeCell ref="M21:P21"/>
    <mergeCell ref="M22:P25"/>
  </mergeCells>
  <hyperlinks>
    <hyperlink ref="L19" r:id="rId1" display="garantf1://79139.0/"/>
    <hyperlink ref="L26" r:id="rId2" display="garantf1://12072190.100000/"/>
    <hyperlink ref="L27" r:id="rId3" display="garantf1://79064.0/"/>
    <hyperlink ref="M28" r:id="rId4" display="garantf1://79222.383/"/>
    <hyperlink ref="L29" r:id="rId5" display="garantf1://12022754.0/"/>
  </hyperlinks>
  <pageMargins left="0.7" right="0.7"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B32"/>
  <sheetViews>
    <sheetView tabSelected="1" view="pageBreakPreview" zoomScale="87" zoomScaleNormal="91" zoomScaleSheetLayoutView="87" workbookViewId="0">
      <selection activeCell="CG34" sqref="CG34"/>
    </sheetView>
  </sheetViews>
  <sheetFormatPr defaultColWidth="1.42578125" defaultRowHeight="15" x14ac:dyDescent="0.25"/>
  <cols>
    <col min="1" max="84" width="1.42578125" style="330" customWidth="1"/>
    <col min="85" max="85" width="3" style="330" customWidth="1"/>
    <col min="86" max="90" width="1.42578125" style="330" customWidth="1"/>
    <col min="91" max="91" width="1.7109375" style="330" customWidth="1"/>
    <col min="92" max="92" width="2.7109375" style="330" customWidth="1"/>
    <col min="93" max="98" width="1.42578125" style="330" customWidth="1"/>
    <col min="99" max="99" width="4.5703125" style="330" customWidth="1"/>
    <col min="100" max="100" width="13.42578125" style="330" hidden="1" customWidth="1"/>
    <col min="101" max="101" width="12.7109375" style="330" hidden="1" customWidth="1"/>
    <col min="102" max="102" width="14.5703125" style="330" hidden="1" customWidth="1"/>
    <col min="103" max="103" width="1.42578125" style="330"/>
    <col min="104" max="104" width="12.7109375" style="330" customWidth="1"/>
    <col min="105" max="105" width="16" style="330" customWidth="1"/>
    <col min="106" max="106" width="11.5703125" style="330" customWidth="1"/>
    <col min="107" max="243" width="1.42578125" style="330"/>
    <col min="244" max="327" width="1.42578125" style="330" customWidth="1"/>
    <col min="328" max="328" width="2.28515625" style="330" customWidth="1"/>
    <col min="329" max="333" width="1.42578125" style="330" customWidth="1"/>
    <col min="334" max="334" width="1.7109375" style="330" customWidth="1"/>
    <col min="335" max="335" width="2.140625" style="330" customWidth="1"/>
    <col min="336" max="341" width="1.42578125" style="330" customWidth="1"/>
    <col min="342" max="342" width="4.5703125" style="330" customWidth="1"/>
    <col min="343" max="499" width="1.42578125" style="330"/>
    <col min="500" max="583" width="1.42578125" style="330" customWidth="1"/>
    <col min="584" max="584" width="2.28515625" style="330" customWidth="1"/>
    <col min="585" max="589" width="1.42578125" style="330" customWidth="1"/>
    <col min="590" max="590" width="1.7109375" style="330" customWidth="1"/>
    <col min="591" max="591" width="2.140625" style="330" customWidth="1"/>
    <col min="592" max="597" width="1.42578125" style="330" customWidth="1"/>
    <col min="598" max="598" width="4.5703125" style="330" customWidth="1"/>
    <col min="599" max="755" width="1.42578125" style="330"/>
    <col min="756" max="839" width="1.42578125" style="330" customWidth="1"/>
    <col min="840" max="840" width="2.28515625" style="330" customWidth="1"/>
    <col min="841" max="845" width="1.42578125" style="330" customWidth="1"/>
    <col min="846" max="846" width="1.7109375" style="330" customWidth="1"/>
    <col min="847" max="847" width="2.140625" style="330" customWidth="1"/>
    <col min="848" max="853" width="1.42578125" style="330" customWidth="1"/>
    <col min="854" max="854" width="4.5703125" style="330" customWidth="1"/>
    <col min="855" max="1011" width="1.42578125" style="330"/>
    <col min="1012" max="1095" width="1.42578125" style="330" customWidth="1"/>
    <col min="1096" max="1096" width="2.28515625" style="330" customWidth="1"/>
    <col min="1097" max="1101" width="1.42578125" style="330" customWidth="1"/>
    <col min="1102" max="1102" width="1.7109375" style="330" customWidth="1"/>
    <col min="1103" max="1103" width="2.140625" style="330" customWidth="1"/>
    <col min="1104" max="1109" width="1.42578125" style="330" customWidth="1"/>
    <col min="1110" max="1110" width="4.5703125" style="330" customWidth="1"/>
    <col min="1111" max="1267" width="1.42578125" style="330"/>
    <col min="1268" max="1351" width="1.42578125" style="330" customWidth="1"/>
    <col min="1352" max="1352" width="2.28515625" style="330" customWidth="1"/>
    <col min="1353" max="1357" width="1.42578125" style="330" customWidth="1"/>
    <col min="1358" max="1358" width="1.7109375" style="330" customWidth="1"/>
    <col min="1359" max="1359" width="2.140625" style="330" customWidth="1"/>
    <col min="1360" max="1365" width="1.42578125" style="330" customWidth="1"/>
    <col min="1366" max="1366" width="4.5703125" style="330" customWidth="1"/>
    <col min="1367" max="1523" width="1.42578125" style="330"/>
    <col min="1524" max="1607" width="1.42578125" style="330" customWidth="1"/>
    <col min="1608" max="1608" width="2.28515625" style="330" customWidth="1"/>
    <col min="1609" max="1613" width="1.42578125" style="330" customWidth="1"/>
    <col min="1614" max="1614" width="1.7109375" style="330" customWidth="1"/>
    <col min="1615" max="1615" width="2.140625" style="330" customWidth="1"/>
    <col min="1616" max="1621" width="1.42578125" style="330" customWidth="1"/>
    <col min="1622" max="1622" width="4.5703125" style="330" customWidth="1"/>
    <col min="1623" max="1779" width="1.42578125" style="330"/>
    <col min="1780" max="1863" width="1.42578125" style="330" customWidth="1"/>
    <col min="1864" max="1864" width="2.28515625" style="330" customWidth="1"/>
    <col min="1865" max="1869" width="1.42578125" style="330" customWidth="1"/>
    <col min="1870" max="1870" width="1.7109375" style="330" customWidth="1"/>
    <col min="1871" max="1871" width="2.140625" style="330" customWidth="1"/>
    <col min="1872" max="1877" width="1.42578125" style="330" customWidth="1"/>
    <col min="1878" max="1878" width="4.5703125" style="330" customWidth="1"/>
    <col min="1879" max="2035" width="1.42578125" style="330"/>
    <col min="2036" max="2119" width="1.42578125" style="330" customWidth="1"/>
    <col min="2120" max="2120" width="2.28515625" style="330" customWidth="1"/>
    <col min="2121" max="2125" width="1.42578125" style="330" customWidth="1"/>
    <col min="2126" max="2126" width="1.7109375" style="330" customWidth="1"/>
    <col min="2127" max="2127" width="2.140625" style="330" customWidth="1"/>
    <col min="2128" max="2133" width="1.42578125" style="330" customWidth="1"/>
    <col min="2134" max="2134" width="4.5703125" style="330" customWidth="1"/>
    <col min="2135" max="2291" width="1.42578125" style="330"/>
    <col min="2292" max="2375" width="1.42578125" style="330" customWidth="1"/>
    <col min="2376" max="2376" width="2.28515625" style="330" customWidth="1"/>
    <col min="2377" max="2381" width="1.42578125" style="330" customWidth="1"/>
    <col min="2382" max="2382" width="1.7109375" style="330" customWidth="1"/>
    <col min="2383" max="2383" width="2.140625" style="330" customWidth="1"/>
    <col min="2384" max="2389" width="1.42578125" style="330" customWidth="1"/>
    <col min="2390" max="2390" width="4.5703125" style="330" customWidth="1"/>
    <col min="2391" max="2547" width="1.42578125" style="330"/>
    <col min="2548" max="2631" width="1.42578125" style="330" customWidth="1"/>
    <col min="2632" max="2632" width="2.28515625" style="330" customWidth="1"/>
    <col min="2633" max="2637" width="1.42578125" style="330" customWidth="1"/>
    <col min="2638" max="2638" width="1.7109375" style="330" customWidth="1"/>
    <col min="2639" max="2639" width="2.140625" style="330" customWidth="1"/>
    <col min="2640" max="2645" width="1.42578125" style="330" customWidth="1"/>
    <col min="2646" max="2646" width="4.5703125" style="330" customWidth="1"/>
    <col min="2647" max="2803" width="1.42578125" style="330"/>
    <col min="2804" max="2887" width="1.42578125" style="330" customWidth="1"/>
    <col min="2888" max="2888" width="2.28515625" style="330" customWidth="1"/>
    <col min="2889" max="2893" width="1.42578125" style="330" customWidth="1"/>
    <col min="2894" max="2894" width="1.7109375" style="330" customWidth="1"/>
    <col min="2895" max="2895" width="2.140625" style="330" customWidth="1"/>
    <col min="2896" max="2901" width="1.42578125" style="330" customWidth="1"/>
    <col min="2902" max="2902" width="4.5703125" style="330" customWidth="1"/>
    <col min="2903" max="3059" width="1.42578125" style="330"/>
    <col min="3060" max="3143" width="1.42578125" style="330" customWidth="1"/>
    <col min="3144" max="3144" width="2.28515625" style="330" customWidth="1"/>
    <col min="3145" max="3149" width="1.42578125" style="330" customWidth="1"/>
    <col min="3150" max="3150" width="1.7109375" style="330" customWidth="1"/>
    <col min="3151" max="3151" width="2.140625" style="330" customWidth="1"/>
    <col min="3152" max="3157" width="1.42578125" style="330" customWidth="1"/>
    <col min="3158" max="3158" width="4.5703125" style="330" customWidth="1"/>
    <col min="3159" max="3315" width="1.42578125" style="330"/>
    <col min="3316" max="3399" width="1.42578125" style="330" customWidth="1"/>
    <col min="3400" max="3400" width="2.28515625" style="330" customWidth="1"/>
    <col min="3401" max="3405" width="1.42578125" style="330" customWidth="1"/>
    <col min="3406" max="3406" width="1.7109375" style="330" customWidth="1"/>
    <col min="3407" max="3407" width="2.140625" style="330" customWidth="1"/>
    <col min="3408" max="3413" width="1.42578125" style="330" customWidth="1"/>
    <col min="3414" max="3414" width="4.5703125" style="330" customWidth="1"/>
    <col min="3415" max="3571" width="1.42578125" style="330"/>
    <col min="3572" max="3655" width="1.42578125" style="330" customWidth="1"/>
    <col min="3656" max="3656" width="2.28515625" style="330" customWidth="1"/>
    <col min="3657" max="3661" width="1.42578125" style="330" customWidth="1"/>
    <col min="3662" max="3662" width="1.7109375" style="330" customWidth="1"/>
    <col min="3663" max="3663" width="2.140625" style="330" customWidth="1"/>
    <col min="3664" max="3669" width="1.42578125" style="330" customWidth="1"/>
    <col min="3670" max="3670" width="4.5703125" style="330" customWidth="1"/>
    <col min="3671" max="3827" width="1.42578125" style="330"/>
    <col min="3828" max="3911" width="1.42578125" style="330" customWidth="1"/>
    <col min="3912" max="3912" width="2.28515625" style="330" customWidth="1"/>
    <col min="3913" max="3917" width="1.42578125" style="330" customWidth="1"/>
    <col min="3918" max="3918" width="1.7109375" style="330" customWidth="1"/>
    <col min="3919" max="3919" width="2.140625" style="330" customWidth="1"/>
    <col min="3920" max="3925" width="1.42578125" style="330" customWidth="1"/>
    <col min="3926" max="3926" width="4.5703125" style="330" customWidth="1"/>
    <col min="3927" max="4083" width="1.42578125" style="330"/>
    <col min="4084" max="4167" width="1.42578125" style="330" customWidth="1"/>
    <col min="4168" max="4168" width="2.28515625" style="330" customWidth="1"/>
    <col min="4169" max="4173" width="1.42578125" style="330" customWidth="1"/>
    <col min="4174" max="4174" width="1.7109375" style="330" customWidth="1"/>
    <col min="4175" max="4175" width="2.140625" style="330" customWidth="1"/>
    <col min="4176" max="4181" width="1.42578125" style="330" customWidth="1"/>
    <col min="4182" max="4182" width="4.5703125" style="330" customWidth="1"/>
    <col min="4183" max="4339" width="1.42578125" style="330"/>
    <col min="4340" max="4423" width="1.42578125" style="330" customWidth="1"/>
    <col min="4424" max="4424" width="2.28515625" style="330" customWidth="1"/>
    <col min="4425" max="4429" width="1.42578125" style="330" customWidth="1"/>
    <col min="4430" max="4430" width="1.7109375" style="330" customWidth="1"/>
    <col min="4431" max="4431" width="2.140625" style="330" customWidth="1"/>
    <col min="4432" max="4437" width="1.42578125" style="330" customWidth="1"/>
    <col min="4438" max="4438" width="4.5703125" style="330" customWidth="1"/>
    <col min="4439" max="4595" width="1.42578125" style="330"/>
    <col min="4596" max="4679" width="1.42578125" style="330" customWidth="1"/>
    <col min="4680" max="4680" width="2.28515625" style="330" customWidth="1"/>
    <col min="4681" max="4685" width="1.42578125" style="330" customWidth="1"/>
    <col min="4686" max="4686" width="1.7109375" style="330" customWidth="1"/>
    <col min="4687" max="4687" width="2.140625" style="330" customWidth="1"/>
    <col min="4688" max="4693" width="1.42578125" style="330" customWidth="1"/>
    <col min="4694" max="4694" width="4.5703125" style="330" customWidth="1"/>
    <col min="4695" max="4851" width="1.42578125" style="330"/>
    <col min="4852" max="4935" width="1.42578125" style="330" customWidth="1"/>
    <col min="4936" max="4936" width="2.28515625" style="330" customWidth="1"/>
    <col min="4937" max="4941" width="1.42578125" style="330" customWidth="1"/>
    <col min="4942" max="4942" width="1.7109375" style="330" customWidth="1"/>
    <col min="4943" max="4943" width="2.140625" style="330" customWidth="1"/>
    <col min="4944" max="4949" width="1.42578125" style="330" customWidth="1"/>
    <col min="4950" max="4950" width="4.5703125" style="330" customWidth="1"/>
    <col min="4951" max="5107" width="1.42578125" style="330"/>
    <col min="5108" max="5191" width="1.42578125" style="330" customWidth="1"/>
    <col min="5192" max="5192" width="2.28515625" style="330" customWidth="1"/>
    <col min="5193" max="5197" width="1.42578125" style="330" customWidth="1"/>
    <col min="5198" max="5198" width="1.7109375" style="330" customWidth="1"/>
    <col min="5199" max="5199" width="2.140625" style="330" customWidth="1"/>
    <col min="5200" max="5205" width="1.42578125" style="330" customWidth="1"/>
    <col min="5206" max="5206" width="4.5703125" style="330" customWidth="1"/>
    <col min="5207" max="5363" width="1.42578125" style="330"/>
    <col min="5364" max="5447" width="1.42578125" style="330" customWidth="1"/>
    <col min="5448" max="5448" width="2.28515625" style="330" customWidth="1"/>
    <col min="5449" max="5453" width="1.42578125" style="330" customWidth="1"/>
    <col min="5454" max="5454" width="1.7109375" style="330" customWidth="1"/>
    <col min="5455" max="5455" width="2.140625" style="330" customWidth="1"/>
    <col min="5456" max="5461" width="1.42578125" style="330" customWidth="1"/>
    <col min="5462" max="5462" width="4.5703125" style="330" customWidth="1"/>
    <col min="5463" max="5619" width="1.42578125" style="330"/>
    <col min="5620" max="5703" width="1.42578125" style="330" customWidth="1"/>
    <col min="5704" max="5704" width="2.28515625" style="330" customWidth="1"/>
    <col min="5705" max="5709" width="1.42578125" style="330" customWidth="1"/>
    <col min="5710" max="5710" width="1.7109375" style="330" customWidth="1"/>
    <col min="5711" max="5711" width="2.140625" style="330" customWidth="1"/>
    <col min="5712" max="5717" width="1.42578125" style="330" customWidth="1"/>
    <col min="5718" max="5718" width="4.5703125" style="330" customWidth="1"/>
    <col min="5719" max="5875" width="1.42578125" style="330"/>
    <col min="5876" max="5959" width="1.42578125" style="330" customWidth="1"/>
    <col min="5960" max="5960" width="2.28515625" style="330" customWidth="1"/>
    <col min="5961" max="5965" width="1.42578125" style="330" customWidth="1"/>
    <col min="5966" max="5966" width="1.7109375" style="330" customWidth="1"/>
    <col min="5967" max="5967" width="2.140625" style="330" customWidth="1"/>
    <col min="5968" max="5973" width="1.42578125" style="330" customWidth="1"/>
    <col min="5974" max="5974" width="4.5703125" style="330" customWidth="1"/>
    <col min="5975" max="6131" width="1.42578125" style="330"/>
    <col min="6132" max="6215" width="1.42578125" style="330" customWidth="1"/>
    <col min="6216" max="6216" width="2.28515625" style="330" customWidth="1"/>
    <col min="6217" max="6221" width="1.42578125" style="330" customWidth="1"/>
    <col min="6222" max="6222" width="1.7109375" style="330" customWidth="1"/>
    <col min="6223" max="6223" width="2.140625" style="330" customWidth="1"/>
    <col min="6224" max="6229" width="1.42578125" style="330" customWidth="1"/>
    <col min="6230" max="6230" width="4.5703125" style="330" customWidth="1"/>
    <col min="6231" max="6387" width="1.42578125" style="330"/>
    <col min="6388" max="6471" width="1.42578125" style="330" customWidth="1"/>
    <col min="6472" max="6472" width="2.28515625" style="330" customWidth="1"/>
    <col min="6473" max="6477" width="1.42578125" style="330" customWidth="1"/>
    <col min="6478" max="6478" width="1.7109375" style="330" customWidth="1"/>
    <col min="6479" max="6479" width="2.140625" style="330" customWidth="1"/>
    <col min="6480" max="6485" width="1.42578125" style="330" customWidth="1"/>
    <col min="6486" max="6486" width="4.5703125" style="330" customWidth="1"/>
    <col min="6487" max="6643" width="1.42578125" style="330"/>
    <col min="6644" max="6727" width="1.42578125" style="330" customWidth="1"/>
    <col min="6728" max="6728" width="2.28515625" style="330" customWidth="1"/>
    <col min="6729" max="6733" width="1.42578125" style="330" customWidth="1"/>
    <col min="6734" max="6734" width="1.7109375" style="330" customWidth="1"/>
    <col min="6735" max="6735" width="2.140625" style="330" customWidth="1"/>
    <col min="6736" max="6741" width="1.42578125" style="330" customWidth="1"/>
    <col min="6742" max="6742" width="4.5703125" style="330" customWidth="1"/>
    <col min="6743" max="6899" width="1.42578125" style="330"/>
    <col min="6900" max="6983" width="1.42578125" style="330" customWidth="1"/>
    <col min="6984" max="6984" width="2.28515625" style="330" customWidth="1"/>
    <col min="6985" max="6989" width="1.42578125" style="330" customWidth="1"/>
    <col min="6990" max="6990" width="1.7109375" style="330" customWidth="1"/>
    <col min="6991" max="6991" width="2.140625" style="330" customWidth="1"/>
    <col min="6992" max="6997" width="1.42578125" style="330" customWidth="1"/>
    <col min="6998" max="6998" width="4.5703125" style="330" customWidth="1"/>
    <col min="6999" max="7155" width="1.42578125" style="330"/>
    <col min="7156" max="7239" width="1.42578125" style="330" customWidth="1"/>
    <col min="7240" max="7240" width="2.28515625" style="330" customWidth="1"/>
    <col min="7241" max="7245" width="1.42578125" style="330" customWidth="1"/>
    <col min="7246" max="7246" width="1.7109375" style="330" customWidth="1"/>
    <col min="7247" max="7247" width="2.140625" style="330" customWidth="1"/>
    <col min="7248" max="7253" width="1.42578125" style="330" customWidth="1"/>
    <col min="7254" max="7254" width="4.5703125" style="330" customWidth="1"/>
    <col min="7255" max="7411" width="1.42578125" style="330"/>
    <col min="7412" max="7495" width="1.42578125" style="330" customWidth="1"/>
    <col min="7496" max="7496" width="2.28515625" style="330" customWidth="1"/>
    <col min="7497" max="7501" width="1.42578125" style="330" customWidth="1"/>
    <col min="7502" max="7502" width="1.7109375" style="330" customWidth="1"/>
    <col min="7503" max="7503" width="2.140625" style="330" customWidth="1"/>
    <col min="7504" max="7509" width="1.42578125" style="330" customWidth="1"/>
    <col min="7510" max="7510" width="4.5703125" style="330" customWidth="1"/>
    <col min="7511" max="7667" width="1.42578125" style="330"/>
    <col min="7668" max="7751" width="1.42578125" style="330" customWidth="1"/>
    <col min="7752" max="7752" width="2.28515625" style="330" customWidth="1"/>
    <col min="7753" max="7757" width="1.42578125" style="330" customWidth="1"/>
    <col min="7758" max="7758" width="1.7109375" style="330" customWidth="1"/>
    <col min="7759" max="7759" width="2.140625" style="330" customWidth="1"/>
    <col min="7760" max="7765" width="1.42578125" style="330" customWidth="1"/>
    <col min="7766" max="7766" width="4.5703125" style="330" customWidth="1"/>
    <col min="7767" max="7923" width="1.42578125" style="330"/>
    <col min="7924" max="8007" width="1.42578125" style="330" customWidth="1"/>
    <col min="8008" max="8008" width="2.28515625" style="330" customWidth="1"/>
    <col min="8009" max="8013" width="1.42578125" style="330" customWidth="1"/>
    <col min="8014" max="8014" width="1.7109375" style="330" customWidth="1"/>
    <col min="8015" max="8015" width="2.140625" style="330" customWidth="1"/>
    <col min="8016" max="8021" width="1.42578125" style="330" customWidth="1"/>
    <col min="8022" max="8022" width="4.5703125" style="330" customWidth="1"/>
    <col min="8023" max="8179" width="1.42578125" style="330"/>
    <col min="8180" max="8263" width="1.42578125" style="330" customWidth="1"/>
    <col min="8264" max="8264" width="2.28515625" style="330" customWidth="1"/>
    <col min="8265" max="8269" width="1.42578125" style="330" customWidth="1"/>
    <col min="8270" max="8270" width="1.7109375" style="330" customWidth="1"/>
    <col min="8271" max="8271" width="2.140625" style="330" customWidth="1"/>
    <col min="8272" max="8277" width="1.42578125" style="330" customWidth="1"/>
    <col min="8278" max="8278" width="4.5703125" style="330" customWidth="1"/>
    <col min="8279" max="8435" width="1.42578125" style="330"/>
    <col min="8436" max="8519" width="1.42578125" style="330" customWidth="1"/>
    <col min="8520" max="8520" width="2.28515625" style="330" customWidth="1"/>
    <col min="8521" max="8525" width="1.42578125" style="330" customWidth="1"/>
    <col min="8526" max="8526" width="1.7109375" style="330" customWidth="1"/>
    <col min="8527" max="8527" width="2.140625" style="330" customWidth="1"/>
    <col min="8528" max="8533" width="1.42578125" style="330" customWidth="1"/>
    <col min="8534" max="8534" width="4.5703125" style="330" customWidth="1"/>
    <col min="8535" max="8691" width="1.42578125" style="330"/>
    <col min="8692" max="8775" width="1.42578125" style="330" customWidth="1"/>
    <col min="8776" max="8776" width="2.28515625" style="330" customWidth="1"/>
    <col min="8777" max="8781" width="1.42578125" style="330" customWidth="1"/>
    <col min="8782" max="8782" width="1.7109375" style="330" customWidth="1"/>
    <col min="8783" max="8783" width="2.140625" style="330" customWidth="1"/>
    <col min="8784" max="8789" width="1.42578125" style="330" customWidth="1"/>
    <col min="8790" max="8790" width="4.5703125" style="330" customWidth="1"/>
    <col min="8791" max="8947" width="1.42578125" style="330"/>
    <col min="8948" max="9031" width="1.42578125" style="330" customWidth="1"/>
    <col min="9032" max="9032" width="2.28515625" style="330" customWidth="1"/>
    <col min="9033" max="9037" width="1.42578125" style="330" customWidth="1"/>
    <col min="9038" max="9038" width="1.7109375" style="330" customWidth="1"/>
    <col min="9039" max="9039" width="2.140625" style="330" customWidth="1"/>
    <col min="9040" max="9045" width="1.42578125" style="330" customWidth="1"/>
    <col min="9046" max="9046" width="4.5703125" style="330" customWidth="1"/>
    <col min="9047" max="9203" width="1.42578125" style="330"/>
    <col min="9204" max="9287" width="1.42578125" style="330" customWidth="1"/>
    <col min="9288" max="9288" width="2.28515625" style="330" customWidth="1"/>
    <col min="9289" max="9293" width="1.42578125" style="330" customWidth="1"/>
    <col min="9294" max="9294" width="1.7109375" style="330" customWidth="1"/>
    <col min="9295" max="9295" width="2.140625" style="330" customWidth="1"/>
    <col min="9296" max="9301" width="1.42578125" style="330" customWidth="1"/>
    <col min="9302" max="9302" width="4.5703125" style="330" customWidth="1"/>
    <col min="9303" max="9459" width="1.42578125" style="330"/>
    <col min="9460" max="9543" width="1.42578125" style="330" customWidth="1"/>
    <col min="9544" max="9544" width="2.28515625" style="330" customWidth="1"/>
    <col min="9545" max="9549" width="1.42578125" style="330" customWidth="1"/>
    <col min="9550" max="9550" width="1.7109375" style="330" customWidth="1"/>
    <col min="9551" max="9551" width="2.140625" style="330" customWidth="1"/>
    <col min="9552" max="9557" width="1.42578125" style="330" customWidth="1"/>
    <col min="9558" max="9558" width="4.5703125" style="330" customWidth="1"/>
    <col min="9559" max="9715" width="1.42578125" style="330"/>
    <col min="9716" max="9799" width="1.42578125" style="330" customWidth="1"/>
    <col min="9800" max="9800" width="2.28515625" style="330" customWidth="1"/>
    <col min="9801" max="9805" width="1.42578125" style="330" customWidth="1"/>
    <col min="9806" max="9806" width="1.7109375" style="330" customWidth="1"/>
    <col min="9807" max="9807" width="2.140625" style="330" customWidth="1"/>
    <col min="9808" max="9813" width="1.42578125" style="330" customWidth="1"/>
    <col min="9814" max="9814" width="4.5703125" style="330" customWidth="1"/>
    <col min="9815" max="9971" width="1.42578125" style="330"/>
    <col min="9972" max="10055" width="1.42578125" style="330" customWidth="1"/>
    <col min="10056" max="10056" width="2.28515625" style="330" customWidth="1"/>
    <col min="10057" max="10061" width="1.42578125" style="330" customWidth="1"/>
    <col min="10062" max="10062" width="1.7109375" style="330" customWidth="1"/>
    <col min="10063" max="10063" width="2.140625" style="330" customWidth="1"/>
    <col min="10064" max="10069" width="1.42578125" style="330" customWidth="1"/>
    <col min="10070" max="10070" width="4.5703125" style="330" customWidth="1"/>
    <col min="10071" max="10227" width="1.42578125" style="330"/>
    <col min="10228" max="10311" width="1.42578125" style="330" customWidth="1"/>
    <col min="10312" max="10312" width="2.28515625" style="330" customWidth="1"/>
    <col min="10313" max="10317" width="1.42578125" style="330" customWidth="1"/>
    <col min="10318" max="10318" width="1.7109375" style="330" customWidth="1"/>
    <col min="10319" max="10319" width="2.140625" style="330" customWidth="1"/>
    <col min="10320" max="10325" width="1.42578125" style="330" customWidth="1"/>
    <col min="10326" max="10326" width="4.5703125" style="330" customWidth="1"/>
    <col min="10327" max="10483" width="1.42578125" style="330"/>
    <col min="10484" max="10567" width="1.42578125" style="330" customWidth="1"/>
    <col min="10568" max="10568" width="2.28515625" style="330" customWidth="1"/>
    <col min="10569" max="10573" width="1.42578125" style="330" customWidth="1"/>
    <col min="10574" max="10574" width="1.7109375" style="330" customWidth="1"/>
    <col min="10575" max="10575" width="2.140625" style="330" customWidth="1"/>
    <col min="10576" max="10581" width="1.42578125" style="330" customWidth="1"/>
    <col min="10582" max="10582" width="4.5703125" style="330" customWidth="1"/>
    <col min="10583" max="10739" width="1.42578125" style="330"/>
    <col min="10740" max="10823" width="1.42578125" style="330" customWidth="1"/>
    <col min="10824" max="10824" width="2.28515625" style="330" customWidth="1"/>
    <col min="10825" max="10829" width="1.42578125" style="330" customWidth="1"/>
    <col min="10830" max="10830" width="1.7109375" style="330" customWidth="1"/>
    <col min="10831" max="10831" width="2.140625" style="330" customWidth="1"/>
    <col min="10832" max="10837" width="1.42578125" style="330" customWidth="1"/>
    <col min="10838" max="10838" width="4.5703125" style="330" customWidth="1"/>
    <col min="10839" max="10995" width="1.42578125" style="330"/>
    <col min="10996" max="11079" width="1.42578125" style="330" customWidth="1"/>
    <col min="11080" max="11080" width="2.28515625" style="330" customWidth="1"/>
    <col min="11081" max="11085" width="1.42578125" style="330" customWidth="1"/>
    <col min="11086" max="11086" width="1.7109375" style="330" customWidth="1"/>
    <col min="11087" max="11087" width="2.140625" style="330" customWidth="1"/>
    <col min="11088" max="11093" width="1.42578125" style="330" customWidth="1"/>
    <col min="11094" max="11094" width="4.5703125" style="330" customWidth="1"/>
    <col min="11095" max="11251" width="1.42578125" style="330"/>
    <col min="11252" max="11335" width="1.42578125" style="330" customWidth="1"/>
    <col min="11336" max="11336" width="2.28515625" style="330" customWidth="1"/>
    <col min="11337" max="11341" width="1.42578125" style="330" customWidth="1"/>
    <col min="11342" max="11342" width="1.7109375" style="330" customWidth="1"/>
    <col min="11343" max="11343" width="2.140625" style="330" customWidth="1"/>
    <col min="11344" max="11349" width="1.42578125" style="330" customWidth="1"/>
    <col min="11350" max="11350" width="4.5703125" style="330" customWidth="1"/>
    <col min="11351" max="11507" width="1.42578125" style="330"/>
    <col min="11508" max="11591" width="1.42578125" style="330" customWidth="1"/>
    <col min="11592" max="11592" width="2.28515625" style="330" customWidth="1"/>
    <col min="11593" max="11597" width="1.42578125" style="330" customWidth="1"/>
    <col min="11598" max="11598" width="1.7109375" style="330" customWidth="1"/>
    <col min="11599" max="11599" width="2.140625" style="330" customWidth="1"/>
    <col min="11600" max="11605" width="1.42578125" style="330" customWidth="1"/>
    <col min="11606" max="11606" width="4.5703125" style="330" customWidth="1"/>
    <col min="11607" max="11763" width="1.42578125" style="330"/>
    <col min="11764" max="11847" width="1.42578125" style="330" customWidth="1"/>
    <col min="11848" max="11848" width="2.28515625" style="330" customWidth="1"/>
    <col min="11849" max="11853" width="1.42578125" style="330" customWidth="1"/>
    <col min="11854" max="11854" width="1.7109375" style="330" customWidth="1"/>
    <col min="11855" max="11855" width="2.140625" style="330" customWidth="1"/>
    <col min="11856" max="11861" width="1.42578125" style="330" customWidth="1"/>
    <col min="11862" max="11862" width="4.5703125" style="330" customWidth="1"/>
    <col min="11863" max="12019" width="1.42578125" style="330"/>
    <col min="12020" max="12103" width="1.42578125" style="330" customWidth="1"/>
    <col min="12104" max="12104" width="2.28515625" style="330" customWidth="1"/>
    <col min="12105" max="12109" width="1.42578125" style="330" customWidth="1"/>
    <col min="12110" max="12110" width="1.7109375" style="330" customWidth="1"/>
    <col min="12111" max="12111" width="2.140625" style="330" customWidth="1"/>
    <col min="12112" max="12117" width="1.42578125" style="330" customWidth="1"/>
    <col min="12118" max="12118" width="4.5703125" style="330" customWidth="1"/>
    <col min="12119" max="12275" width="1.42578125" style="330"/>
    <col min="12276" max="12359" width="1.42578125" style="330" customWidth="1"/>
    <col min="12360" max="12360" width="2.28515625" style="330" customWidth="1"/>
    <col min="12361" max="12365" width="1.42578125" style="330" customWidth="1"/>
    <col min="12366" max="12366" width="1.7109375" style="330" customWidth="1"/>
    <col min="12367" max="12367" width="2.140625" style="330" customWidth="1"/>
    <col min="12368" max="12373" width="1.42578125" style="330" customWidth="1"/>
    <col min="12374" max="12374" width="4.5703125" style="330" customWidth="1"/>
    <col min="12375" max="12531" width="1.42578125" style="330"/>
    <col min="12532" max="12615" width="1.42578125" style="330" customWidth="1"/>
    <col min="12616" max="12616" width="2.28515625" style="330" customWidth="1"/>
    <col min="12617" max="12621" width="1.42578125" style="330" customWidth="1"/>
    <col min="12622" max="12622" width="1.7109375" style="330" customWidth="1"/>
    <col min="12623" max="12623" width="2.140625" style="330" customWidth="1"/>
    <col min="12624" max="12629" width="1.42578125" style="330" customWidth="1"/>
    <col min="12630" max="12630" width="4.5703125" style="330" customWidth="1"/>
    <col min="12631" max="12787" width="1.42578125" style="330"/>
    <col min="12788" max="12871" width="1.42578125" style="330" customWidth="1"/>
    <col min="12872" max="12872" width="2.28515625" style="330" customWidth="1"/>
    <col min="12873" max="12877" width="1.42578125" style="330" customWidth="1"/>
    <col min="12878" max="12878" width="1.7109375" style="330" customWidth="1"/>
    <col min="12879" max="12879" width="2.140625" style="330" customWidth="1"/>
    <col min="12880" max="12885" width="1.42578125" style="330" customWidth="1"/>
    <col min="12886" max="12886" width="4.5703125" style="330" customWidth="1"/>
    <col min="12887" max="13043" width="1.42578125" style="330"/>
    <col min="13044" max="13127" width="1.42578125" style="330" customWidth="1"/>
    <col min="13128" max="13128" width="2.28515625" style="330" customWidth="1"/>
    <col min="13129" max="13133" width="1.42578125" style="330" customWidth="1"/>
    <col min="13134" max="13134" width="1.7109375" style="330" customWidth="1"/>
    <col min="13135" max="13135" width="2.140625" style="330" customWidth="1"/>
    <col min="13136" max="13141" width="1.42578125" style="330" customWidth="1"/>
    <col min="13142" max="13142" width="4.5703125" style="330" customWidth="1"/>
    <col min="13143" max="13299" width="1.42578125" style="330"/>
    <col min="13300" max="13383" width="1.42578125" style="330" customWidth="1"/>
    <col min="13384" max="13384" width="2.28515625" style="330" customWidth="1"/>
    <col min="13385" max="13389" width="1.42578125" style="330" customWidth="1"/>
    <col min="13390" max="13390" width="1.7109375" style="330" customWidth="1"/>
    <col min="13391" max="13391" width="2.140625" style="330" customWidth="1"/>
    <col min="13392" max="13397" width="1.42578125" style="330" customWidth="1"/>
    <col min="13398" max="13398" width="4.5703125" style="330" customWidth="1"/>
    <col min="13399" max="13555" width="1.42578125" style="330"/>
    <col min="13556" max="13639" width="1.42578125" style="330" customWidth="1"/>
    <col min="13640" max="13640" width="2.28515625" style="330" customWidth="1"/>
    <col min="13641" max="13645" width="1.42578125" style="330" customWidth="1"/>
    <col min="13646" max="13646" width="1.7109375" style="330" customWidth="1"/>
    <col min="13647" max="13647" width="2.140625" style="330" customWidth="1"/>
    <col min="13648" max="13653" width="1.42578125" style="330" customWidth="1"/>
    <col min="13654" max="13654" width="4.5703125" style="330" customWidth="1"/>
    <col min="13655" max="13811" width="1.42578125" style="330"/>
    <col min="13812" max="13895" width="1.42578125" style="330" customWidth="1"/>
    <col min="13896" max="13896" width="2.28515625" style="330" customWidth="1"/>
    <col min="13897" max="13901" width="1.42578125" style="330" customWidth="1"/>
    <col min="13902" max="13902" width="1.7109375" style="330" customWidth="1"/>
    <col min="13903" max="13903" width="2.140625" style="330" customWidth="1"/>
    <col min="13904" max="13909" width="1.42578125" style="330" customWidth="1"/>
    <col min="13910" max="13910" width="4.5703125" style="330" customWidth="1"/>
    <col min="13911" max="14067" width="1.42578125" style="330"/>
    <col min="14068" max="14151" width="1.42578125" style="330" customWidth="1"/>
    <col min="14152" max="14152" width="2.28515625" style="330" customWidth="1"/>
    <col min="14153" max="14157" width="1.42578125" style="330" customWidth="1"/>
    <col min="14158" max="14158" width="1.7109375" style="330" customWidth="1"/>
    <col min="14159" max="14159" width="2.140625" style="330" customWidth="1"/>
    <col min="14160" max="14165" width="1.42578125" style="330" customWidth="1"/>
    <col min="14166" max="14166" width="4.5703125" style="330" customWidth="1"/>
    <col min="14167" max="14323" width="1.42578125" style="330"/>
    <col min="14324" max="14407" width="1.42578125" style="330" customWidth="1"/>
    <col min="14408" max="14408" width="2.28515625" style="330" customWidth="1"/>
    <col min="14409" max="14413" width="1.42578125" style="330" customWidth="1"/>
    <col min="14414" max="14414" width="1.7109375" style="330" customWidth="1"/>
    <col min="14415" max="14415" width="2.140625" style="330" customWidth="1"/>
    <col min="14416" max="14421" width="1.42578125" style="330" customWidth="1"/>
    <col min="14422" max="14422" width="4.5703125" style="330" customWidth="1"/>
    <col min="14423" max="14579" width="1.42578125" style="330"/>
    <col min="14580" max="14663" width="1.42578125" style="330" customWidth="1"/>
    <col min="14664" max="14664" width="2.28515625" style="330" customWidth="1"/>
    <col min="14665" max="14669" width="1.42578125" style="330" customWidth="1"/>
    <col min="14670" max="14670" width="1.7109375" style="330" customWidth="1"/>
    <col min="14671" max="14671" width="2.140625" style="330" customWidth="1"/>
    <col min="14672" max="14677" width="1.42578125" style="330" customWidth="1"/>
    <col min="14678" max="14678" width="4.5703125" style="330" customWidth="1"/>
    <col min="14679" max="14835" width="1.42578125" style="330"/>
    <col min="14836" max="14919" width="1.42578125" style="330" customWidth="1"/>
    <col min="14920" max="14920" width="2.28515625" style="330" customWidth="1"/>
    <col min="14921" max="14925" width="1.42578125" style="330" customWidth="1"/>
    <col min="14926" max="14926" width="1.7109375" style="330" customWidth="1"/>
    <col min="14927" max="14927" width="2.140625" style="330" customWidth="1"/>
    <col min="14928" max="14933" width="1.42578125" style="330" customWidth="1"/>
    <col min="14934" max="14934" width="4.5703125" style="330" customWidth="1"/>
    <col min="14935" max="15091" width="1.42578125" style="330"/>
    <col min="15092" max="15175" width="1.42578125" style="330" customWidth="1"/>
    <col min="15176" max="15176" width="2.28515625" style="330" customWidth="1"/>
    <col min="15177" max="15181" width="1.42578125" style="330" customWidth="1"/>
    <col min="15182" max="15182" width="1.7109375" style="330" customWidth="1"/>
    <col min="15183" max="15183" width="2.140625" style="330" customWidth="1"/>
    <col min="15184" max="15189" width="1.42578125" style="330" customWidth="1"/>
    <col min="15190" max="15190" width="4.5703125" style="330" customWidth="1"/>
    <col min="15191" max="15347" width="1.42578125" style="330"/>
    <col min="15348" max="15431" width="1.42578125" style="330" customWidth="1"/>
    <col min="15432" max="15432" width="2.28515625" style="330" customWidth="1"/>
    <col min="15433" max="15437" width="1.42578125" style="330" customWidth="1"/>
    <col min="15438" max="15438" width="1.7109375" style="330" customWidth="1"/>
    <col min="15439" max="15439" width="2.140625" style="330" customWidth="1"/>
    <col min="15440" max="15445" width="1.42578125" style="330" customWidth="1"/>
    <col min="15446" max="15446" width="4.5703125" style="330" customWidth="1"/>
    <col min="15447" max="15603" width="1.42578125" style="330"/>
    <col min="15604" max="15687" width="1.42578125" style="330" customWidth="1"/>
    <col min="15688" max="15688" width="2.28515625" style="330" customWidth="1"/>
    <col min="15689" max="15693" width="1.42578125" style="330" customWidth="1"/>
    <col min="15694" max="15694" width="1.7109375" style="330" customWidth="1"/>
    <col min="15695" max="15695" width="2.140625" style="330" customWidth="1"/>
    <col min="15696" max="15701" width="1.42578125" style="330" customWidth="1"/>
    <col min="15702" max="15702" width="4.5703125" style="330" customWidth="1"/>
    <col min="15703" max="15859" width="1.42578125" style="330"/>
    <col min="15860" max="15943" width="1.42578125" style="330" customWidth="1"/>
    <col min="15944" max="15944" width="2.28515625" style="330" customWidth="1"/>
    <col min="15945" max="15949" width="1.42578125" style="330" customWidth="1"/>
    <col min="15950" max="15950" width="1.7109375" style="330" customWidth="1"/>
    <col min="15951" max="15951" width="2.140625" style="330" customWidth="1"/>
    <col min="15952" max="15957" width="1.42578125" style="330" customWidth="1"/>
    <col min="15958" max="15958" width="4.5703125" style="330" customWidth="1"/>
    <col min="15959" max="16115" width="1.42578125" style="330"/>
    <col min="16116" max="16199" width="1.42578125" style="330" customWidth="1"/>
    <col min="16200" max="16200" width="2.28515625" style="330" customWidth="1"/>
    <col min="16201" max="16205" width="1.42578125" style="330" customWidth="1"/>
    <col min="16206" max="16206" width="1.7109375" style="330" customWidth="1"/>
    <col min="16207" max="16207" width="2.140625" style="330" customWidth="1"/>
    <col min="16208" max="16213" width="1.42578125" style="330" customWidth="1"/>
    <col min="16214" max="16214" width="4.5703125" style="330" customWidth="1"/>
    <col min="16215" max="16384" width="1.42578125" style="330"/>
  </cols>
  <sheetData>
    <row r="1" spans="1:106" s="290" customFormat="1" ht="11.25" x14ac:dyDescent="0.2">
      <c r="CU1" s="291" t="s">
        <v>484</v>
      </c>
    </row>
    <row r="2" spans="1:106" s="290" customFormat="1" ht="15.75" x14ac:dyDescent="0.25">
      <c r="C2" s="693" t="s">
        <v>485</v>
      </c>
      <c r="D2" s="693"/>
      <c r="E2" s="693"/>
      <c r="F2" s="693"/>
      <c r="G2" s="693"/>
      <c r="H2" s="693"/>
      <c r="I2" s="693"/>
      <c r="J2" s="693"/>
      <c r="K2" s="693"/>
      <c r="L2" s="693"/>
      <c r="M2" s="693"/>
      <c r="N2" s="693"/>
      <c r="O2" s="693"/>
      <c r="P2" s="693"/>
      <c r="Q2" s="693"/>
      <c r="R2" s="693"/>
      <c r="S2" s="693"/>
      <c r="T2" s="693"/>
      <c r="CU2" s="292" t="s">
        <v>486</v>
      </c>
    </row>
    <row r="3" spans="1:106" s="290" customFormat="1" ht="15.75" x14ac:dyDescent="0.25">
      <c r="C3" s="293" t="s">
        <v>41</v>
      </c>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CU3" s="292" t="s">
        <v>487</v>
      </c>
    </row>
    <row r="4" spans="1:106" s="295" customFormat="1" ht="15.75" x14ac:dyDescent="0.25">
      <c r="C4" s="293" t="s">
        <v>488</v>
      </c>
      <c r="D4" s="296"/>
      <c r="E4" s="296"/>
      <c r="F4" s="294"/>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CU4" s="297"/>
    </row>
    <row r="5" spans="1:106" s="298" customFormat="1" ht="19.5" thickBot="1" x14ac:dyDescent="0.25">
      <c r="C5" s="299"/>
      <c r="D5" s="299"/>
      <c r="E5" s="299"/>
      <c r="F5" s="299"/>
      <c r="G5" s="299"/>
      <c r="H5" s="299"/>
      <c r="I5" s="299"/>
      <c r="J5" s="299"/>
      <c r="K5" s="299"/>
      <c r="L5" s="299"/>
      <c r="M5" s="299"/>
      <c r="N5" s="299"/>
      <c r="O5" s="299"/>
      <c r="P5" s="299"/>
      <c r="Q5" s="299"/>
      <c r="T5" s="694" t="s">
        <v>489</v>
      </c>
      <c r="U5" s="694"/>
      <c r="V5" s="694"/>
      <c r="W5" s="694"/>
      <c r="X5" s="694"/>
      <c r="Y5" s="694"/>
      <c r="Z5" s="694"/>
      <c r="AA5" s="694"/>
      <c r="AB5" s="694"/>
      <c r="AC5" s="694"/>
      <c r="AD5" s="694"/>
      <c r="AE5" s="694"/>
      <c r="AF5" s="694"/>
      <c r="AG5" s="694"/>
      <c r="AH5" s="694"/>
      <c r="AI5" s="694"/>
      <c r="AJ5" s="694"/>
      <c r="CF5" s="657" t="s">
        <v>490</v>
      </c>
      <c r="CG5" s="658"/>
      <c r="CH5" s="658"/>
      <c r="CI5" s="658"/>
      <c r="CJ5" s="658"/>
      <c r="CK5" s="658"/>
      <c r="CL5" s="658"/>
      <c r="CM5" s="658"/>
      <c r="CN5" s="658"/>
      <c r="CO5" s="658"/>
      <c r="CP5" s="658"/>
      <c r="CQ5" s="658"/>
      <c r="CR5" s="658"/>
      <c r="CS5" s="658"/>
      <c r="CT5" s="658"/>
      <c r="CU5" s="659"/>
    </row>
    <row r="6" spans="1:106" s="298" customFormat="1" ht="12.75" x14ac:dyDescent="0.2">
      <c r="C6" s="658" t="s">
        <v>33</v>
      </c>
      <c r="D6" s="658"/>
      <c r="E6" s="658"/>
      <c r="F6" s="658"/>
      <c r="G6" s="658"/>
      <c r="H6" s="658"/>
      <c r="I6" s="658"/>
      <c r="J6" s="658"/>
      <c r="K6" s="658"/>
      <c r="L6" s="658"/>
      <c r="M6" s="658"/>
      <c r="N6" s="658"/>
      <c r="O6" s="658"/>
      <c r="P6" s="658"/>
      <c r="Q6" s="658"/>
      <c r="T6" s="658" t="s">
        <v>32</v>
      </c>
      <c r="U6" s="658"/>
      <c r="V6" s="658"/>
      <c r="W6" s="658"/>
      <c r="X6" s="658"/>
      <c r="Y6" s="658"/>
      <c r="Z6" s="658"/>
      <c r="AA6" s="658"/>
      <c r="AB6" s="658"/>
      <c r="AC6" s="658"/>
      <c r="AD6" s="658"/>
      <c r="AE6" s="658"/>
      <c r="AF6" s="658"/>
      <c r="AG6" s="658"/>
      <c r="AH6" s="658"/>
      <c r="AI6" s="658"/>
      <c r="AJ6" s="658"/>
      <c r="CD6" s="300" t="s">
        <v>42</v>
      </c>
      <c r="CF6" s="695" t="s">
        <v>491</v>
      </c>
      <c r="CG6" s="696"/>
      <c r="CH6" s="696"/>
      <c r="CI6" s="696"/>
      <c r="CJ6" s="696"/>
      <c r="CK6" s="696"/>
      <c r="CL6" s="696"/>
      <c r="CM6" s="696"/>
      <c r="CN6" s="696"/>
      <c r="CO6" s="696"/>
      <c r="CP6" s="696"/>
      <c r="CQ6" s="696"/>
      <c r="CR6" s="696"/>
      <c r="CS6" s="696"/>
      <c r="CT6" s="696"/>
      <c r="CU6" s="697"/>
    </row>
    <row r="7" spans="1:106" s="298" customFormat="1" ht="13.5" thickBot="1" x14ac:dyDescent="0.25">
      <c r="A7" s="681" t="s">
        <v>492</v>
      </c>
      <c r="B7" s="681"/>
      <c r="C7" s="68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1"/>
      <c r="AY7" s="681"/>
      <c r="AZ7" s="681"/>
      <c r="BA7" s="681"/>
      <c r="BB7" s="681"/>
      <c r="BC7" s="681"/>
      <c r="BD7" s="681"/>
      <c r="BE7" s="681"/>
      <c r="BF7" s="681"/>
      <c r="BG7" s="681"/>
      <c r="BH7" s="681"/>
      <c r="BI7" s="681"/>
      <c r="BJ7" s="681"/>
      <c r="BK7" s="681"/>
      <c r="BL7" s="681"/>
      <c r="BM7" s="681"/>
      <c r="BN7" s="681"/>
      <c r="BO7" s="681"/>
      <c r="BP7" s="681"/>
      <c r="BQ7" s="681"/>
      <c r="BR7" s="681"/>
      <c r="BS7" s="681"/>
      <c r="BT7" s="681"/>
      <c r="BU7" s="681"/>
      <c r="BV7" s="681"/>
      <c r="CD7" s="300" t="s">
        <v>43</v>
      </c>
      <c r="CF7" s="682"/>
      <c r="CG7" s="683"/>
      <c r="CH7" s="683"/>
      <c r="CI7" s="683"/>
      <c r="CJ7" s="683"/>
      <c r="CK7" s="683"/>
      <c r="CL7" s="683"/>
      <c r="CM7" s="683"/>
      <c r="CN7" s="683"/>
      <c r="CO7" s="683"/>
      <c r="CP7" s="683"/>
      <c r="CQ7" s="683"/>
      <c r="CR7" s="683"/>
      <c r="CS7" s="683"/>
      <c r="CT7" s="683"/>
      <c r="CU7" s="684"/>
    </row>
    <row r="8" spans="1:106" s="301" customFormat="1" ht="10.5" x14ac:dyDescent="0.2">
      <c r="A8" s="685" t="s">
        <v>493</v>
      </c>
      <c r="B8" s="685"/>
      <c r="C8" s="685"/>
      <c r="D8" s="685"/>
      <c r="E8" s="685"/>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5"/>
      <c r="AZ8" s="685"/>
      <c r="BA8" s="685"/>
      <c r="BB8" s="685"/>
      <c r="BC8" s="685"/>
      <c r="BD8" s="685"/>
      <c r="BE8" s="685"/>
      <c r="BF8" s="685"/>
      <c r="BG8" s="685"/>
      <c r="BH8" s="685"/>
      <c r="BI8" s="685"/>
      <c r="BJ8" s="685"/>
      <c r="BK8" s="685"/>
      <c r="BL8" s="685"/>
      <c r="BM8" s="685"/>
      <c r="BN8" s="685"/>
      <c r="BO8" s="685"/>
      <c r="BP8" s="685"/>
      <c r="BQ8" s="685"/>
      <c r="BR8" s="685"/>
      <c r="BS8" s="685"/>
      <c r="BT8" s="685"/>
      <c r="BU8" s="685"/>
      <c r="BV8" s="685"/>
      <c r="CD8" s="302"/>
      <c r="CF8" s="303"/>
      <c r="CG8" s="303"/>
      <c r="CH8" s="303"/>
      <c r="CI8" s="303"/>
      <c r="CJ8" s="303"/>
      <c r="CK8" s="303"/>
      <c r="CL8" s="303"/>
      <c r="CM8" s="303"/>
      <c r="CN8" s="303"/>
      <c r="CO8" s="303"/>
      <c r="CP8" s="303"/>
      <c r="CQ8" s="303"/>
      <c r="CR8" s="303"/>
      <c r="CS8" s="303"/>
      <c r="CT8" s="303"/>
      <c r="CU8" s="303"/>
    </row>
    <row r="9" spans="1:106" s="305" customFormat="1" ht="12.75" x14ac:dyDescent="0.2">
      <c r="A9" s="304"/>
      <c r="B9" s="304"/>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CD9" s="306"/>
      <c r="CF9" s="307"/>
      <c r="CG9" s="307"/>
      <c r="CH9" s="307"/>
      <c r="CI9" s="307"/>
      <c r="CJ9" s="307"/>
      <c r="CK9" s="307"/>
      <c r="CL9" s="307"/>
      <c r="CM9" s="307"/>
      <c r="CN9" s="307"/>
      <c r="CO9" s="307"/>
      <c r="CP9" s="307"/>
      <c r="CQ9" s="307"/>
      <c r="CR9" s="307"/>
      <c r="CS9" s="307"/>
      <c r="CT9" s="307"/>
      <c r="CU9" s="307"/>
    </row>
    <row r="10" spans="1:106" s="305" customFormat="1" ht="13.5" customHeight="1" thickBot="1" x14ac:dyDescent="0.25">
      <c r="L10" s="686" t="s">
        <v>44</v>
      </c>
      <c r="M10" s="686"/>
      <c r="N10" s="686"/>
      <c r="O10" s="686"/>
      <c r="P10" s="686"/>
      <c r="Q10" s="686"/>
      <c r="R10" s="686"/>
      <c r="S10" s="686"/>
      <c r="T10" s="686"/>
      <c r="U10" s="686"/>
      <c r="V10" s="686"/>
      <c r="W10" s="686"/>
      <c r="X10" s="686"/>
      <c r="Y10" s="686"/>
      <c r="Z10" s="686"/>
      <c r="AA10" s="686"/>
      <c r="AB10" s="686"/>
      <c r="AC10" s="686"/>
      <c r="AD10" s="686"/>
      <c r="AE10" s="686"/>
      <c r="AF10" s="686"/>
      <c r="AG10" s="686"/>
      <c r="AH10" s="686"/>
      <c r="AJ10" s="687" t="s">
        <v>45</v>
      </c>
      <c r="AK10" s="688"/>
      <c r="AL10" s="688"/>
      <c r="AM10" s="688"/>
      <c r="AN10" s="688"/>
      <c r="AO10" s="688"/>
      <c r="AP10" s="688"/>
      <c r="AQ10" s="688"/>
      <c r="AR10" s="688"/>
      <c r="AS10" s="688"/>
      <c r="AT10" s="688"/>
      <c r="AU10" s="688"/>
      <c r="AV10" s="688"/>
      <c r="AW10" s="689"/>
      <c r="AX10" s="687" t="s">
        <v>46</v>
      </c>
      <c r="AY10" s="688"/>
      <c r="AZ10" s="688"/>
      <c r="BA10" s="688"/>
      <c r="BB10" s="688"/>
      <c r="BC10" s="688"/>
      <c r="BD10" s="688"/>
      <c r="BE10" s="688"/>
      <c r="BF10" s="688"/>
      <c r="BG10" s="688"/>
      <c r="BH10" s="688"/>
      <c r="BI10" s="688"/>
      <c r="BJ10" s="688"/>
      <c r="BK10" s="689"/>
    </row>
    <row r="11" spans="1:106" s="305" customFormat="1" ht="15.75" customHeight="1" thickBot="1" x14ac:dyDescent="0.3">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J11" s="690"/>
      <c r="AK11" s="691"/>
      <c r="AL11" s="691"/>
      <c r="AM11" s="691"/>
      <c r="AN11" s="691"/>
      <c r="AO11" s="691"/>
      <c r="AP11" s="691"/>
      <c r="AQ11" s="691"/>
      <c r="AR11" s="691"/>
      <c r="AS11" s="691"/>
      <c r="AT11" s="691"/>
      <c r="AU11" s="691"/>
      <c r="AV11" s="691"/>
      <c r="AW11" s="691"/>
      <c r="AX11" s="691"/>
      <c r="AY11" s="691"/>
      <c r="AZ11" s="691"/>
      <c r="BA11" s="691"/>
      <c r="BB11" s="691"/>
      <c r="BC11" s="691"/>
      <c r="BD11" s="691"/>
      <c r="BE11" s="691"/>
      <c r="BF11" s="691"/>
      <c r="BG11" s="691"/>
      <c r="BH11" s="691"/>
      <c r="BI11" s="691"/>
      <c r="BJ11" s="691"/>
      <c r="BK11" s="692"/>
      <c r="BM11" s="308" t="s">
        <v>47</v>
      </c>
    </row>
    <row r="12" spans="1:106" s="305" customFormat="1" ht="12.75" x14ac:dyDescent="0.2">
      <c r="BM12" s="309" t="s">
        <v>494</v>
      </c>
      <c r="BX12" s="310"/>
      <c r="BY12" s="310"/>
      <c r="BZ12" s="310"/>
      <c r="CA12" s="310"/>
      <c r="CB12" s="311" t="s">
        <v>495</v>
      </c>
      <c r="CC12" s="675"/>
      <c r="CD12" s="675"/>
      <c r="CE12" s="312" t="s">
        <v>496</v>
      </c>
      <c r="CF12" s="675"/>
      <c r="CG12" s="675"/>
      <c r="CH12" s="675"/>
      <c r="CI12" s="675"/>
      <c r="CJ12" s="675"/>
      <c r="CK12" s="675"/>
      <c r="CL12" s="310"/>
      <c r="CM12" s="313" t="s">
        <v>497</v>
      </c>
      <c r="CN12" s="676"/>
      <c r="CO12" s="676"/>
      <c r="CP12" s="310"/>
      <c r="CQ12" s="310"/>
      <c r="CR12" s="311" t="s">
        <v>498</v>
      </c>
      <c r="CS12" s="675"/>
      <c r="CT12" s="675"/>
      <c r="CU12" s="675"/>
    </row>
    <row r="13" spans="1:106" s="305" customFormat="1" ht="12.75" x14ac:dyDescent="0.2">
      <c r="N13" s="306" t="s">
        <v>499</v>
      </c>
      <c r="O13" s="677" t="s">
        <v>522</v>
      </c>
      <c r="P13" s="677"/>
      <c r="Q13" s="677"/>
      <c r="R13" s="677"/>
      <c r="S13" s="677"/>
      <c r="T13" s="677"/>
      <c r="U13" s="677"/>
      <c r="V13" s="677"/>
      <c r="X13" s="306" t="s">
        <v>500</v>
      </c>
      <c r="Y13" s="677" t="s">
        <v>501</v>
      </c>
      <c r="Z13" s="677"/>
      <c r="AA13" s="677"/>
      <c r="AB13" s="314" t="s">
        <v>496</v>
      </c>
      <c r="AC13" s="677" t="s">
        <v>502</v>
      </c>
      <c r="AD13" s="677"/>
      <c r="AE13" s="677"/>
      <c r="AF13" s="677"/>
      <c r="AG13" s="677"/>
      <c r="AH13" s="677"/>
      <c r="AI13" s="677"/>
      <c r="AJ13" s="677"/>
      <c r="AL13" s="315" t="s">
        <v>497</v>
      </c>
      <c r="AM13" s="678" t="s">
        <v>523</v>
      </c>
      <c r="AN13" s="678"/>
      <c r="AO13" s="678"/>
      <c r="AP13" s="314" t="s">
        <v>503</v>
      </c>
      <c r="BM13" s="309" t="s">
        <v>391</v>
      </c>
      <c r="BX13" s="679">
        <f>AR25</f>
        <v>11</v>
      </c>
      <c r="BY13" s="680"/>
      <c r="BZ13" s="680"/>
      <c r="CA13" s="680"/>
      <c r="CB13" s="680"/>
      <c r="CC13" s="680"/>
      <c r="CD13" s="680"/>
      <c r="CE13" s="680"/>
      <c r="CF13" s="680"/>
      <c r="CG13" s="680"/>
      <c r="CH13" s="680"/>
      <c r="CI13" s="680"/>
      <c r="CJ13" s="680"/>
      <c r="CK13" s="680"/>
      <c r="CL13" s="680"/>
      <c r="CM13" s="680"/>
      <c r="CN13" s="680"/>
      <c r="CO13" s="680"/>
      <c r="CP13" s="680"/>
      <c r="CQ13" s="312" t="s">
        <v>392</v>
      </c>
      <c r="CR13" s="310"/>
      <c r="CS13" s="310"/>
      <c r="CT13" s="310"/>
      <c r="CU13" s="310"/>
    </row>
    <row r="14" spans="1:106" s="305" customFormat="1" ht="12.75" x14ac:dyDescent="0.2">
      <c r="BX14" s="310"/>
      <c r="BY14" s="310"/>
      <c r="BZ14" s="310"/>
      <c r="CA14" s="310"/>
      <c r="CB14" s="310"/>
      <c r="CC14" s="310"/>
      <c r="CD14" s="310"/>
      <c r="CE14" s="310"/>
      <c r="CF14" s="310"/>
      <c r="CG14" s="310"/>
      <c r="CH14" s="310"/>
      <c r="CI14" s="310"/>
      <c r="CJ14" s="310"/>
      <c r="CK14" s="310"/>
      <c r="CL14" s="310"/>
      <c r="CM14" s="310"/>
      <c r="CN14" s="310"/>
      <c r="CO14" s="310"/>
      <c r="CP14" s="310"/>
      <c r="CQ14" s="310"/>
      <c r="CR14" s="310"/>
      <c r="CS14" s="310"/>
      <c r="CT14" s="310"/>
      <c r="CU14" s="310"/>
    </row>
    <row r="15" spans="1:106" s="298" customFormat="1" ht="12.75" customHeight="1" x14ac:dyDescent="0.2">
      <c r="A15" s="647" t="s">
        <v>504</v>
      </c>
      <c r="B15" s="647"/>
      <c r="C15" s="647"/>
      <c r="D15" s="647"/>
      <c r="E15" s="647"/>
      <c r="F15" s="647"/>
      <c r="G15" s="647"/>
      <c r="H15" s="647"/>
      <c r="I15" s="647"/>
      <c r="J15" s="647"/>
      <c r="K15" s="647"/>
      <c r="L15" s="647"/>
      <c r="M15" s="647"/>
      <c r="N15" s="647"/>
      <c r="O15" s="647"/>
      <c r="P15" s="647"/>
      <c r="Q15" s="647"/>
      <c r="R15" s="647"/>
      <c r="S15" s="657" t="s">
        <v>408</v>
      </c>
      <c r="T15" s="658"/>
      <c r="U15" s="658"/>
      <c r="V15" s="658"/>
      <c r="W15" s="658"/>
      <c r="X15" s="658"/>
      <c r="Y15" s="658"/>
      <c r="Z15" s="658"/>
      <c r="AA15" s="658"/>
      <c r="AB15" s="658"/>
      <c r="AC15" s="658"/>
      <c r="AD15" s="658"/>
      <c r="AE15" s="658"/>
      <c r="AF15" s="658"/>
      <c r="AG15" s="658"/>
      <c r="AH15" s="659"/>
      <c r="AI15" s="666" t="s">
        <v>505</v>
      </c>
      <c r="AJ15" s="667"/>
      <c r="AK15" s="667"/>
      <c r="AL15" s="667"/>
      <c r="AM15" s="667"/>
      <c r="AN15" s="667"/>
      <c r="AO15" s="667"/>
      <c r="AP15" s="667"/>
      <c r="AQ15" s="668"/>
      <c r="AR15" s="666" t="s">
        <v>48</v>
      </c>
      <c r="AS15" s="667"/>
      <c r="AT15" s="667"/>
      <c r="AU15" s="667"/>
      <c r="AV15" s="667"/>
      <c r="AW15" s="667"/>
      <c r="AX15" s="667"/>
      <c r="AY15" s="667"/>
      <c r="AZ15" s="667"/>
      <c r="BA15" s="667"/>
      <c r="BB15" s="668"/>
      <c r="BC15" s="666" t="s">
        <v>506</v>
      </c>
      <c r="BD15" s="667"/>
      <c r="BE15" s="667"/>
      <c r="BF15" s="667"/>
      <c r="BG15" s="667"/>
      <c r="BH15" s="667"/>
      <c r="BI15" s="667"/>
      <c r="BJ15" s="668"/>
      <c r="BK15" s="647" t="s">
        <v>507</v>
      </c>
      <c r="BL15" s="647"/>
      <c r="BM15" s="647"/>
      <c r="BN15" s="647"/>
      <c r="BO15" s="647"/>
      <c r="BP15" s="647"/>
      <c r="BQ15" s="647"/>
      <c r="BR15" s="647"/>
      <c r="BS15" s="647"/>
      <c r="BT15" s="647"/>
      <c r="BU15" s="647"/>
      <c r="BV15" s="647"/>
      <c r="BW15" s="647"/>
      <c r="BX15" s="647"/>
      <c r="BY15" s="647"/>
      <c r="BZ15" s="647"/>
      <c r="CA15" s="647"/>
      <c r="CB15" s="647"/>
      <c r="CC15" s="647"/>
      <c r="CD15" s="647"/>
      <c r="CE15" s="647"/>
      <c r="CF15" s="647"/>
      <c r="CG15" s="647"/>
      <c r="CH15" s="647"/>
      <c r="CI15" s="647"/>
      <c r="CJ15" s="647"/>
      <c r="CK15" s="647"/>
      <c r="CL15" s="647"/>
      <c r="CM15" s="647"/>
      <c r="CN15" s="647"/>
      <c r="CO15" s="654" t="s">
        <v>508</v>
      </c>
      <c r="CP15" s="654"/>
      <c r="CQ15" s="654"/>
      <c r="CR15" s="654"/>
      <c r="CS15" s="654"/>
      <c r="CT15" s="654"/>
      <c r="CU15" s="654"/>
      <c r="CV15" s="614" t="s">
        <v>509</v>
      </c>
      <c r="CW15" s="614"/>
      <c r="CX15" s="614"/>
      <c r="CZ15" s="614" t="s">
        <v>509</v>
      </c>
      <c r="DA15" s="614"/>
      <c r="DB15" s="614"/>
    </row>
    <row r="16" spans="1:106" s="298" customFormat="1" ht="12.75" customHeight="1" x14ac:dyDescent="0.2">
      <c r="A16" s="655" t="s">
        <v>510</v>
      </c>
      <c r="B16" s="655"/>
      <c r="C16" s="655"/>
      <c r="D16" s="655"/>
      <c r="E16" s="655"/>
      <c r="F16" s="655"/>
      <c r="G16" s="655"/>
      <c r="H16" s="655"/>
      <c r="I16" s="655"/>
      <c r="J16" s="655"/>
      <c r="K16" s="655"/>
      <c r="L16" s="655"/>
      <c r="M16" s="655"/>
      <c r="N16" s="655"/>
      <c r="O16" s="655" t="s">
        <v>511</v>
      </c>
      <c r="P16" s="655"/>
      <c r="Q16" s="655"/>
      <c r="R16" s="655"/>
      <c r="S16" s="660"/>
      <c r="T16" s="661"/>
      <c r="U16" s="661"/>
      <c r="V16" s="661"/>
      <c r="W16" s="661"/>
      <c r="X16" s="661"/>
      <c r="Y16" s="661"/>
      <c r="Z16" s="661"/>
      <c r="AA16" s="661"/>
      <c r="AB16" s="661"/>
      <c r="AC16" s="661"/>
      <c r="AD16" s="661"/>
      <c r="AE16" s="661"/>
      <c r="AF16" s="661"/>
      <c r="AG16" s="661"/>
      <c r="AH16" s="662"/>
      <c r="AI16" s="669"/>
      <c r="AJ16" s="670"/>
      <c r="AK16" s="670"/>
      <c r="AL16" s="670"/>
      <c r="AM16" s="670"/>
      <c r="AN16" s="670"/>
      <c r="AO16" s="670"/>
      <c r="AP16" s="670"/>
      <c r="AQ16" s="671"/>
      <c r="AR16" s="669"/>
      <c r="AS16" s="670"/>
      <c r="AT16" s="670"/>
      <c r="AU16" s="670"/>
      <c r="AV16" s="670"/>
      <c r="AW16" s="670"/>
      <c r="AX16" s="670"/>
      <c r="AY16" s="670"/>
      <c r="AZ16" s="670"/>
      <c r="BA16" s="670"/>
      <c r="BB16" s="671"/>
      <c r="BC16" s="669"/>
      <c r="BD16" s="670"/>
      <c r="BE16" s="670"/>
      <c r="BF16" s="670"/>
      <c r="BG16" s="670"/>
      <c r="BH16" s="670"/>
      <c r="BI16" s="670"/>
      <c r="BJ16" s="671"/>
      <c r="BK16" s="654" t="s">
        <v>512</v>
      </c>
      <c r="BL16" s="654"/>
      <c r="BM16" s="654"/>
      <c r="BN16" s="654"/>
      <c r="BO16" s="654"/>
      <c r="BP16" s="654"/>
      <c r="BQ16" s="654"/>
      <c r="BR16" s="654"/>
      <c r="BS16" s="654" t="s">
        <v>513</v>
      </c>
      <c r="BT16" s="654"/>
      <c r="BU16" s="654"/>
      <c r="BV16" s="654"/>
      <c r="BW16" s="654"/>
      <c r="BX16" s="654"/>
      <c r="BY16" s="654"/>
      <c r="BZ16" s="654"/>
      <c r="CA16" s="654" t="s">
        <v>514</v>
      </c>
      <c r="CB16" s="654"/>
      <c r="CC16" s="654"/>
      <c r="CD16" s="654"/>
      <c r="CE16" s="654"/>
      <c r="CF16" s="654"/>
      <c r="CG16" s="654"/>
      <c r="CH16" s="654" t="s">
        <v>515</v>
      </c>
      <c r="CI16" s="654"/>
      <c r="CJ16" s="654"/>
      <c r="CK16" s="654"/>
      <c r="CL16" s="654"/>
      <c r="CM16" s="654"/>
      <c r="CN16" s="654"/>
      <c r="CO16" s="654"/>
      <c r="CP16" s="654"/>
      <c r="CQ16" s="654"/>
      <c r="CR16" s="654"/>
      <c r="CS16" s="654"/>
      <c r="CT16" s="654"/>
      <c r="CU16" s="654"/>
      <c r="CV16" s="615" t="s">
        <v>516</v>
      </c>
      <c r="CW16" s="615"/>
      <c r="CX16" s="615"/>
      <c r="CZ16" s="615" t="s">
        <v>516</v>
      </c>
      <c r="DA16" s="615"/>
      <c r="DB16" s="615"/>
    </row>
    <row r="17" spans="1:106" s="298" customFormat="1" ht="51" x14ac:dyDescent="0.2">
      <c r="A17" s="656"/>
      <c r="B17" s="656"/>
      <c r="C17" s="656"/>
      <c r="D17" s="656"/>
      <c r="E17" s="656"/>
      <c r="F17" s="656"/>
      <c r="G17" s="656"/>
      <c r="H17" s="656"/>
      <c r="I17" s="656"/>
      <c r="J17" s="656"/>
      <c r="K17" s="656"/>
      <c r="L17" s="656"/>
      <c r="M17" s="656"/>
      <c r="N17" s="656"/>
      <c r="O17" s="656"/>
      <c r="P17" s="656"/>
      <c r="Q17" s="656"/>
      <c r="R17" s="656"/>
      <c r="S17" s="663"/>
      <c r="T17" s="664"/>
      <c r="U17" s="664"/>
      <c r="V17" s="664"/>
      <c r="W17" s="664"/>
      <c r="X17" s="664"/>
      <c r="Y17" s="664"/>
      <c r="Z17" s="664"/>
      <c r="AA17" s="664"/>
      <c r="AB17" s="664"/>
      <c r="AC17" s="664"/>
      <c r="AD17" s="664"/>
      <c r="AE17" s="664"/>
      <c r="AF17" s="664"/>
      <c r="AG17" s="664"/>
      <c r="AH17" s="665"/>
      <c r="AI17" s="672"/>
      <c r="AJ17" s="673"/>
      <c r="AK17" s="673"/>
      <c r="AL17" s="673"/>
      <c r="AM17" s="673"/>
      <c r="AN17" s="673"/>
      <c r="AO17" s="673"/>
      <c r="AP17" s="673"/>
      <c r="AQ17" s="674"/>
      <c r="AR17" s="672"/>
      <c r="AS17" s="673"/>
      <c r="AT17" s="673"/>
      <c r="AU17" s="673"/>
      <c r="AV17" s="673"/>
      <c r="AW17" s="673"/>
      <c r="AX17" s="673"/>
      <c r="AY17" s="673"/>
      <c r="AZ17" s="673"/>
      <c r="BA17" s="673"/>
      <c r="BB17" s="674"/>
      <c r="BC17" s="672"/>
      <c r="BD17" s="673"/>
      <c r="BE17" s="673"/>
      <c r="BF17" s="673"/>
      <c r="BG17" s="673"/>
      <c r="BH17" s="673"/>
      <c r="BI17" s="673"/>
      <c r="BJ17" s="674"/>
      <c r="BK17" s="654"/>
      <c r="BL17" s="654"/>
      <c r="BM17" s="654"/>
      <c r="BN17" s="654"/>
      <c r="BO17" s="654"/>
      <c r="BP17" s="654"/>
      <c r="BQ17" s="654"/>
      <c r="BR17" s="654"/>
      <c r="BS17" s="654"/>
      <c r="BT17" s="654"/>
      <c r="BU17" s="654"/>
      <c r="BV17" s="654"/>
      <c r="BW17" s="654"/>
      <c r="BX17" s="654"/>
      <c r="BY17" s="654"/>
      <c r="BZ17" s="654"/>
      <c r="CA17" s="654"/>
      <c r="CB17" s="654"/>
      <c r="CC17" s="654"/>
      <c r="CD17" s="654"/>
      <c r="CE17" s="654"/>
      <c r="CF17" s="654"/>
      <c r="CG17" s="654"/>
      <c r="CH17" s="654"/>
      <c r="CI17" s="654"/>
      <c r="CJ17" s="654"/>
      <c r="CK17" s="654"/>
      <c r="CL17" s="654"/>
      <c r="CM17" s="654"/>
      <c r="CN17" s="654"/>
      <c r="CO17" s="654"/>
      <c r="CP17" s="654"/>
      <c r="CQ17" s="654"/>
      <c r="CR17" s="654"/>
      <c r="CS17" s="654"/>
      <c r="CT17" s="654"/>
      <c r="CU17" s="654"/>
      <c r="CV17" s="316" t="s">
        <v>517</v>
      </c>
      <c r="CW17" s="316" t="s">
        <v>518</v>
      </c>
      <c r="CX17" s="316" t="s">
        <v>519</v>
      </c>
      <c r="CZ17" s="316" t="s">
        <v>517</v>
      </c>
      <c r="DA17" s="316" t="s">
        <v>518</v>
      </c>
      <c r="DB17" s="316" t="s">
        <v>519</v>
      </c>
    </row>
    <row r="18" spans="1:106" s="298" customFormat="1" ht="12.75" x14ac:dyDescent="0.2">
      <c r="A18" s="647">
        <v>1</v>
      </c>
      <c r="B18" s="647"/>
      <c r="C18" s="647"/>
      <c r="D18" s="647"/>
      <c r="E18" s="647"/>
      <c r="F18" s="647"/>
      <c r="G18" s="647"/>
      <c r="H18" s="647"/>
      <c r="I18" s="647"/>
      <c r="J18" s="647"/>
      <c r="K18" s="647"/>
      <c r="L18" s="647"/>
      <c r="M18" s="647"/>
      <c r="N18" s="647"/>
      <c r="O18" s="647">
        <v>2</v>
      </c>
      <c r="P18" s="647"/>
      <c r="Q18" s="647"/>
      <c r="R18" s="647"/>
      <c r="S18" s="647">
        <v>3</v>
      </c>
      <c r="T18" s="647"/>
      <c r="U18" s="647"/>
      <c r="V18" s="647"/>
      <c r="W18" s="647"/>
      <c r="X18" s="647"/>
      <c r="Y18" s="647"/>
      <c r="Z18" s="647"/>
      <c r="AA18" s="647"/>
      <c r="AB18" s="647"/>
      <c r="AC18" s="647"/>
      <c r="AD18" s="647"/>
      <c r="AE18" s="647"/>
      <c r="AF18" s="647"/>
      <c r="AG18" s="647"/>
      <c r="AH18" s="647"/>
      <c r="AI18" s="647">
        <v>4</v>
      </c>
      <c r="AJ18" s="647"/>
      <c r="AK18" s="647"/>
      <c r="AL18" s="647"/>
      <c r="AM18" s="647"/>
      <c r="AN18" s="647"/>
      <c r="AO18" s="647"/>
      <c r="AP18" s="647"/>
      <c r="AQ18" s="647"/>
      <c r="AR18" s="647">
        <v>5</v>
      </c>
      <c r="AS18" s="647"/>
      <c r="AT18" s="647"/>
      <c r="AU18" s="647"/>
      <c r="AV18" s="647"/>
      <c r="AW18" s="647"/>
      <c r="AX18" s="647"/>
      <c r="AY18" s="647"/>
      <c r="AZ18" s="647"/>
      <c r="BA18" s="647"/>
      <c r="BB18" s="647"/>
      <c r="BC18" s="647">
        <v>6</v>
      </c>
      <c r="BD18" s="647"/>
      <c r="BE18" s="647"/>
      <c r="BF18" s="647"/>
      <c r="BG18" s="647"/>
      <c r="BH18" s="647"/>
      <c r="BI18" s="647"/>
      <c r="BJ18" s="647"/>
      <c r="BK18" s="647">
        <v>7</v>
      </c>
      <c r="BL18" s="647"/>
      <c r="BM18" s="647"/>
      <c r="BN18" s="647"/>
      <c r="BO18" s="647"/>
      <c r="BP18" s="647"/>
      <c r="BQ18" s="647"/>
      <c r="BR18" s="647"/>
      <c r="BS18" s="647">
        <v>8</v>
      </c>
      <c r="BT18" s="647"/>
      <c r="BU18" s="647"/>
      <c r="BV18" s="647"/>
      <c r="BW18" s="647"/>
      <c r="BX18" s="647"/>
      <c r="BY18" s="647"/>
      <c r="BZ18" s="653"/>
      <c r="CA18" s="647">
        <v>9</v>
      </c>
      <c r="CB18" s="647"/>
      <c r="CC18" s="647"/>
      <c r="CD18" s="647"/>
      <c r="CE18" s="647"/>
      <c r="CF18" s="647"/>
      <c r="CG18" s="647"/>
      <c r="CH18" s="647">
        <v>10</v>
      </c>
      <c r="CI18" s="647"/>
      <c r="CJ18" s="647"/>
      <c r="CK18" s="647"/>
      <c r="CL18" s="647"/>
      <c r="CM18" s="647"/>
      <c r="CN18" s="647"/>
      <c r="CO18" s="647">
        <v>11</v>
      </c>
      <c r="CP18" s="647"/>
      <c r="CQ18" s="647"/>
      <c r="CR18" s="647"/>
      <c r="CS18" s="647"/>
      <c r="CT18" s="647"/>
      <c r="CU18" s="647"/>
      <c r="CV18" s="316">
        <v>12</v>
      </c>
      <c r="CW18" s="316">
        <v>13</v>
      </c>
      <c r="CX18" s="316">
        <v>14</v>
      </c>
      <c r="CZ18" s="316">
        <v>12</v>
      </c>
      <c r="DA18" s="316">
        <v>13</v>
      </c>
      <c r="DB18" s="316">
        <v>14</v>
      </c>
    </row>
    <row r="19" spans="1:106" s="317" customFormat="1" ht="15.75" customHeight="1" x14ac:dyDescent="0.2">
      <c r="A19" s="648"/>
      <c r="B19" s="648"/>
      <c r="C19" s="648"/>
      <c r="D19" s="648"/>
      <c r="E19" s="648"/>
      <c r="F19" s="648"/>
      <c r="G19" s="648"/>
      <c r="H19" s="648"/>
      <c r="I19" s="648"/>
      <c r="J19" s="648"/>
      <c r="K19" s="648"/>
      <c r="L19" s="648"/>
      <c r="M19" s="648"/>
      <c r="N19" s="648"/>
      <c r="O19" s="649"/>
      <c r="P19" s="649"/>
      <c r="Q19" s="649"/>
      <c r="R19" s="649"/>
      <c r="S19" s="650" t="s">
        <v>25</v>
      </c>
      <c r="T19" s="651"/>
      <c r="U19" s="651"/>
      <c r="V19" s="651"/>
      <c r="W19" s="651"/>
      <c r="X19" s="651"/>
      <c r="Y19" s="651"/>
      <c r="Z19" s="651"/>
      <c r="AA19" s="651"/>
      <c r="AB19" s="651"/>
      <c r="AC19" s="651"/>
      <c r="AD19" s="651"/>
      <c r="AE19" s="651"/>
      <c r="AF19" s="651"/>
      <c r="AG19" s="651"/>
      <c r="AH19" s="651"/>
      <c r="AI19" s="651"/>
      <c r="AJ19" s="651"/>
      <c r="AK19" s="651"/>
      <c r="AL19" s="651"/>
      <c r="AM19" s="651"/>
      <c r="AN19" s="651"/>
      <c r="AO19" s="651"/>
      <c r="AP19" s="651"/>
      <c r="AQ19" s="652"/>
      <c r="AR19" s="635">
        <f>SUM(AR20:BB24)</f>
        <v>11</v>
      </c>
      <c r="AS19" s="635"/>
      <c r="AT19" s="635"/>
      <c r="AU19" s="635"/>
      <c r="AV19" s="635"/>
      <c r="AW19" s="635"/>
      <c r="AX19" s="635"/>
      <c r="AY19" s="635"/>
      <c r="AZ19" s="635"/>
      <c r="BA19" s="635"/>
      <c r="BB19" s="635"/>
      <c r="BC19" s="644">
        <f>SUM(BC20:BJ24)</f>
        <v>74018.3</v>
      </c>
      <c r="BD19" s="645"/>
      <c r="BE19" s="645"/>
      <c r="BF19" s="645"/>
      <c r="BG19" s="645"/>
      <c r="BH19" s="645"/>
      <c r="BI19" s="645"/>
      <c r="BJ19" s="646"/>
      <c r="BK19" s="644">
        <f>SUM(BK20:BR24)</f>
        <v>13099.1</v>
      </c>
      <c r="BL19" s="645"/>
      <c r="BM19" s="645"/>
      <c r="BN19" s="645"/>
      <c r="BO19" s="645"/>
      <c r="BP19" s="645"/>
      <c r="BQ19" s="645"/>
      <c r="BR19" s="646"/>
      <c r="BS19" s="644">
        <f>SUM(BS20:BZ24)</f>
        <v>13639.25</v>
      </c>
      <c r="BT19" s="645"/>
      <c r="BU19" s="645"/>
      <c r="BV19" s="645"/>
      <c r="BW19" s="645"/>
      <c r="BX19" s="645"/>
      <c r="BY19" s="645"/>
      <c r="BZ19" s="646"/>
      <c r="CA19" s="617">
        <f>SUM(CA20:CG24)</f>
        <v>60453.989999999991</v>
      </c>
      <c r="CB19" s="617"/>
      <c r="CC19" s="617"/>
      <c r="CD19" s="617"/>
      <c r="CE19" s="617"/>
      <c r="CF19" s="617"/>
      <c r="CG19" s="617"/>
      <c r="CH19" s="617">
        <f>SUM(CH20:CN24)</f>
        <v>80605.320000000007</v>
      </c>
      <c r="CI19" s="617"/>
      <c r="CJ19" s="617"/>
      <c r="CK19" s="617"/>
      <c r="CL19" s="617"/>
      <c r="CM19" s="617"/>
      <c r="CN19" s="617"/>
      <c r="CO19" s="617">
        <f>SUM(CO20:CU24)</f>
        <v>241815.95999999996</v>
      </c>
      <c r="CP19" s="617"/>
      <c r="CQ19" s="617"/>
      <c r="CR19" s="617"/>
      <c r="CS19" s="617"/>
      <c r="CT19" s="617"/>
      <c r="CU19" s="617"/>
      <c r="CV19" s="316"/>
      <c r="CW19" s="316"/>
      <c r="CX19" s="316"/>
      <c r="CZ19" s="316"/>
      <c r="DA19" s="316"/>
      <c r="DB19" s="316"/>
    </row>
    <row r="20" spans="1:106" s="319" customFormat="1" ht="15.75" x14ac:dyDescent="0.2">
      <c r="A20" s="636"/>
      <c r="B20" s="636"/>
      <c r="C20" s="636"/>
      <c r="D20" s="636"/>
      <c r="E20" s="636"/>
      <c r="F20" s="636"/>
      <c r="G20" s="636"/>
      <c r="H20" s="636"/>
      <c r="I20" s="636"/>
      <c r="J20" s="636"/>
      <c r="K20" s="636"/>
      <c r="L20" s="636"/>
      <c r="M20" s="636"/>
      <c r="N20" s="636"/>
      <c r="O20" s="637"/>
      <c r="P20" s="637"/>
      <c r="Q20" s="637"/>
      <c r="R20" s="637"/>
      <c r="S20" s="623" t="str">
        <f>'Расчет ФОТ табл.1 субв сад'!C23</f>
        <v>Воспитатель</v>
      </c>
      <c r="T20" s="624"/>
      <c r="U20" s="624"/>
      <c r="V20" s="624"/>
      <c r="W20" s="624"/>
      <c r="X20" s="624"/>
      <c r="Y20" s="624"/>
      <c r="Z20" s="624"/>
      <c r="AA20" s="624"/>
      <c r="AB20" s="624"/>
      <c r="AC20" s="624"/>
      <c r="AD20" s="624"/>
      <c r="AE20" s="624"/>
      <c r="AF20" s="624"/>
      <c r="AG20" s="624"/>
      <c r="AH20" s="625"/>
      <c r="AI20" s="638">
        <v>36</v>
      </c>
      <c r="AJ20" s="638"/>
      <c r="AK20" s="638"/>
      <c r="AL20" s="638"/>
      <c r="AM20" s="638"/>
      <c r="AN20" s="638"/>
      <c r="AO20" s="638"/>
      <c r="AP20" s="638"/>
      <c r="AQ20" s="638"/>
      <c r="AR20" s="629">
        <f>'Расчет ФОТ табл.1 субв сад'!H16+'Расчет ФОТ табл.1 субв сад'!H17+'Расчет ФОТ табл.1 субв сад'!H18+'Расчет ФОТ табл.1 субв сад'!H19+'Расчет ФОТ табл.1 субв сад'!H20+'Расчет ФОТ табл.1 субв сад'!H21+'Расчет ФОТ табл.1 субв сад'!H22+'Расчет ФОТ табл.1 субв сад'!H23</f>
        <v>8</v>
      </c>
      <c r="AS20" s="629"/>
      <c r="AT20" s="629"/>
      <c r="AU20" s="629"/>
      <c r="AV20" s="629"/>
      <c r="AW20" s="629"/>
      <c r="AX20" s="629"/>
      <c r="AY20" s="629"/>
      <c r="AZ20" s="629"/>
      <c r="BA20" s="629"/>
      <c r="BB20" s="629"/>
      <c r="BC20" s="611">
        <f>'Расчет ФОТ табл.1 субв сад'!L16+'Расчет ФОТ табл.1 субв сад'!L17+'Расчет ФОТ табл.1 субв сад'!L18+'Расчет ФОТ табл.1 субв сад'!L19+'Расчет ФОТ табл.1 субв сад'!L20+'Расчет ФОТ табл.1 субв сад'!L21+'Расчет ФОТ табл.1 субв сад'!L22+'Расчет ФОТ табл.1 субв сад'!L23</f>
        <v>53746.05</v>
      </c>
      <c r="BD20" s="612"/>
      <c r="BE20" s="612"/>
      <c r="BF20" s="612"/>
      <c r="BG20" s="612"/>
      <c r="BH20" s="612"/>
      <c r="BI20" s="612"/>
      <c r="BJ20" s="613"/>
      <c r="BK20" s="610">
        <f>'Расчет ФОТ табл.1 субв сад'!S16+'Расчет ФОТ табл.1 субв сад'!S17+'Расчет ФОТ табл.1 субв сад'!S18+'Расчет ФОТ табл.1 субв сад'!S19+'Расчет ФОТ табл.1 субв сад'!S20+'Расчет ФОТ табл.1 субв сад'!S21+'Расчет ФОТ табл.1 субв сад'!S22+'Расчет ФОТ табл.1 субв сад'!S23</f>
        <v>8840</v>
      </c>
      <c r="BL20" s="610"/>
      <c r="BM20" s="610"/>
      <c r="BN20" s="610"/>
      <c r="BO20" s="610"/>
      <c r="BP20" s="610"/>
      <c r="BQ20" s="610"/>
      <c r="BR20" s="610"/>
      <c r="BS20" s="610">
        <f>'Расчет ФОТ табл.1 субв сад'!AL16+'Расчет ФОТ табл.1 субв сад'!AL17+'Расчет ФОТ табл.1 субв сад'!AL18+'Расчет ФОТ табл.1 субв сад'!AL19+'Расчет ФОТ табл.1 субв сад'!AL20+'Расчет ФОТ табл.1 субв сад'!AL21+'Расчет ФОТ табл.1 субв сад'!AL22+'Расчет ФОТ табл.1 субв сад'!AL23</f>
        <v>11286.55</v>
      </c>
      <c r="BT20" s="610"/>
      <c r="BU20" s="610"/>
      <c r="BV20" s="610"/>
      <c r="BW20" s="610"/>
      <c r="BX20" s="610"/>
      <c r="BY20" s="610"/>
      <c r="BZ20" s="610"/>
      <c r="CA20" s="610">
        <f>'Расчет ФОТ табл.1 субв сад'!AU16+'Расчет ФОТ табл.1 субв сад'!AU17+'Расчет ФОТ табл.1 субв сад'!AU18+'Расчет ФОТ табл.1 субв сад'!AU19+'Расчет ФОТ табл.1 субв сад'!AU20+'Расчет ФОТ табл.1 субв сад'!AU21+'Расчет ФОТ табл.1 субв сад'!AU22+'Расчет ФОТ табл.1 субв сад'!AU23</f>
        <v>44323.56</v>
      </c>
      <c r="CB20" s="610"/>
      <c r="CC20" s="610"/>
      <c r="CD20" s="610"/>
      <c r="CE20" s="610"/>
      <c r="CF20" s="610"/>
      <c r="CG20" s="610"/>
      <c r="CH20" s="610">
        <f>'Расчет ФОТ табл.1 субв сад'!AW16+'Расчет ФОТ табл.1 субв сад'!AW17+'Расчет ФОТ табл.1 субв сад'!AW18+'Расчет ФОТ табл.1 субв сад'!AW19+'Расчет ФОТ табл.1 субв сад'!AW20+'Расчет ФОТ табл.1 субв сад'!AW21+'Расчет ФОТ табл.1 субв сад'!AW22+'Расчет ФОТ табл.1 субв сад'!AW23</f>
        <v>59098.080000000002</v>
      </c>
      <c r="CI20" s="610"/>
      <c r="CJ20" s="610"/>
      <c r="CK20" s="610"/>
      <c r="CL20" s="610"/>
      <c r="CM20" s="610"/>
      <c r="CN20" s="610"/>
      <c r="CO20" s="610">
        <f t="shared" ref="CO20:CO24" si="0">CH20+CA20+BS20+BK20+BC20</f>
        <v>177294.24</v>
      </c>
      <c r="CP20" s="610"/>
      <c r="CQ20" s="610"/>
      <c r="CR20" s="610"/>
      <c r="CS20" s="610"/>
      <c r="CT20" s="610"/>
      <c r="CU20" s="610"/>
      <c r="CV20" s="316">
        <f t="shared" ref="CV20:CV24" si="1">AI20*AR20</f>
        <v>288</v>
      </c>
      <c r="CW20" s="316">
        <v>4.3</v>
      </c>
      <c r="CX20" s="318">
        <f>CO20/(CV20*CW20)</f>
        <v>143.1639534883721</v>
      </c>
      <c r="CZ20" s="316">
        <f t="shared" ref="CZ20:CZ24" si="2">AI20*AR20</f>
        <v>288</v>
      </c>
      <c r="DA20" s="316">
        <v>4.3</v>
      </c>
      <c r="DB20" s="318">
        <f t="shared" ref="DB20:DB24" si="3">CO20/(CZ20*DA20)</f>
        <v>143.1639534883721</v>
      </c>
    </row>
    <row r="21" spans="1:106" s="319" customFormat="1" ht="15.75" x14ac:dyDescent="0.2">
      <c r="A21" s="636"/>
      <c r="B21" s="636"/>
      <c r="C21" s="636"/>
      <c r="D21" s="636"/>
      <c r="E21" s="636"/>
      <c r="F21" s="636"/>
      <c r="G21" s="636"/>
      <c r="H21" s="636"/>
      <c r="I21" s="636"/>
      <c r="J21" s="636"/>
      <c r="K21" s="636"/>
      <c r="L21" s="636"/>
      <c r="M21" s="636"/>
      <c r="N21" s="636"/>
      <c r="O21" s="637"/>
      <c r="P21" s="637"/>
      <c r="Q21" s="637"/>
      <c r="R21" s="637"/>
      <c r="S21" s="623" t="str">
        <f>'Расчет ФОТ табл.1 субв сад'!C24</f>
        <v>Учитель-логопед</v>
      </c>
      <c r="T21" s="624"/>
      <c r="U21" s="624"/>
      <c r="V21" s="624"/>
      <c r="W21" s="624"/>
      <c r="X21" s="624"/>
      <c r="Y21" s="624"/>
      <c r="Z21" s="624"/>
      <c r="AA21" s="624"/>
      <c r="AB21" s="624"/>
      <c r="AC21" s="624"/>
      <c r="AD21" s="624"/>
      <c r="AE21" s="624"/>
      <c r="AF21" s="624"/>
      <c r="AG21" s="624"/>
      <c r="AH21" s="625"/>
      <c r="AI21" s="641">
        <v>20</v>
      </c>
      <c r="AJ21" s="642"/>
      <c r="AK21" s="642"/>
      <c r="AL21" s="642"/>
      <c r="AM21" s="642"/>
      <c r="AN21" s="642"/>
      <c r="AO21" s="642"/>
      <c r="AP21" s="642"/>
      <c r="AQ21" s="643"/>
      <c r="AR21" s="629">
        <f>'Расчет ФОТ табл.1 субв сад'!H24</f>
        <v>1</v>
      </c>
      <c r="AS21" s="629"/>
      <c r="AT21" s="629"/>
      <c r="AU21" s="629"/>
      <c r="AV21" s="629"/>
      <c r="AW21" s="629"/>
      <c r="AX21" s="629"/>
      <c r="AY21" s="629"/>
      <c r="AZ21" s="629"/>
      <c r="BA21" s="629"/>
      <c r="BB21" s="629"/>
      <c r="BC21" s="610">
        <f>'Расчет ФОТ табл.1 субв сад'!L24</f>
        <v>7729.5</v>
      </c>
      <c r="BD21" s="610"/>
      <c r="BE21" s="610"/>
      <c r="BF21" s="610"/>
      <c r="BG21" s="610"/>
      <c r="BH21" s="610"/>
      <c r="BI21" s="610"/>
      <c r="BJ21" s="610"/>
      <c r="BK21" s="610">
        <f>'Расчет ФОТ табл.1 субв сад'!S24</f>
        <v>2318.8500000000004</v>
      </c>
      <c r="BL21" s="610"/>
      <c r="BM21" s="610"/>
      <c r="BN21" s="610"/>
      <c r="BO21" s="610"/>
      <c r="BP21" s="610"/>
      <c r="BQ21" s="610"/>
      <c r="BR21" s="610"/>
      <c r="BS21" s="610">
        <f>'Расчет ФОТ табл.1 субв сад'!AL24</f>
        <v>772.94999999999993</v>
      </c>
      <c r="BT21" s="610"/>
      <c r="BU21" s="610"/>
      <c r="BV21" s="610"/>
      <c r="BW21" s="610"/>
      <c r="BX21" s="610"/>
      <c r="BY21" s="610"/>
      <c r="BZ21" s="610"/>
      <c r="CA21" s="610">
        <f>'Расчет ФОТ табл.1 субв сад'!AU24</f>
        <v>6492.7800000000007</v>
      </c>
      <c r="CB21" s="610"/>
      <c r="CC21" s="610"/>
      <c r="CD21" s="610"/>
      <c r="CE21" s="610"/>
      <c r="CF21" s="610"/>
      <c r="CG21" s="610"/>
      <c r="CH21" s="610">
        <f>'Расчет ФОТ табл.1 субв сад'!AW24</f>
        <v>8657.0400000000009</v>
      </c>
      <c r="CI21" s="610"/>
      <c r="CJ21" s="610"/>
      <c r="CK21" s="610"/>
      <c r="CL21" s="610"/>
      <c r="CM21" s="610"/>
      <c r="CN21" s="610"/>
      <c r="CO21" s="610">
        <f t="shared" si="0"/>
        <v>25971.120000000003</v>
      </c>
      <c r="CP21" s="610"/>
      <c r="CQ21" s="610"/>
      <c r="CR21" s="610"/>
      <c r="CS21" s="610"/>
      <c r="CT21" s="610"/>
      <c r="CU21" s="610"/>
      <c r="CV21" s="316">
        <f t="shared" si="1"/>
        <v>20</v>
      </c>
      <c r="CW21" s="316">
        <v>4.3</v>
      </c>
      <c r="CX21" s="318">
        <f t="shared" ref="CX21:CX23" si="4">CO21/(CV21*CW21)</f>
        <v>301.98976744186052</v>
      </c>
      <c r="CZ21" s="316">
        <f t="shared" si="2"/>
        <v>20</v>
      </c>
      <c r="DA21" s="316">
        <v>4.3</v>
      </c>
      <c r="DB21" s="318">
        <f t="shared" si="3"/>
        <v>301.98976744186052</v>
      </c>
    </row>
    <row r="22" spans="1:106" s="320" customFormat="1" ht="33" customHeight="1" x14ac:dyDescent="0.2">
      <c r="A22" s="639"/>
      <c r="B22" s="639"/>
      <c r="C22" s="639"/>
      <c r="D22" s="639"/>
      <c r="E22" s="639"/>
      <c r="F22" s="639"/>
      <c r="G22" s="639"/>
      <c r="H22" s="639"/>
      <c r="I22" s="639"/>
      <c r="J22" s="639"/>
      <c r="K22" s="639"/>
      <c r="L22" s="639"/>
      <c r="M22" s="639"/>
      <c r="N22" s="639"/>
      <c r="O22" s="640"/>
      <c r="P22" s="640"/>
      <c r="Q22" s="640"/>
      <c r="R22" s="640"/>
      <c r="S22" s="623" t="str">
        <f>'Расчет ФОТ табл.1 субв сад'!C25</f>
        <v>Инструктор по физической культуре</v>
      </c>
      <c r="T22" s="624"/>
      <c r="U22" s="624"/>
      <c r="V22" s="624"/>
      <c r="W22" s="624"/>
      <c r="X22" s="624"/>
      <c r="Y22" s="624"/>
      <c r="Z22" s="624"/>
      <c r="AA22" s="624"/>
      <c r="AB22" s="624"/>
      <c r="AC22" s="624"/>
      <c r="AD22" s="624"/>
      <c r="AE22" s="624"/>
      <c r="AF22" s="624"/>
      <c r="AG22" s="624"/>
      <c r="AH22" s="625"/>
      <c r="AI22" s="638">
        <v>30</v>
      </c>
      <c r="AJ22" s="638"/>
      <c r="AK22" s="638"/>
      <c r="AL22" s="638"/>
      <c r="AM22" s="638"/>
      <c r="AN22" s="638"/>
      <c r="AO22" s="638"/>
      <c r="AP22" s="638"/>
      <c r="AQ22" s="638"/>
      <c r="AR22" s="629">
        <f>'Расчет ФОТ табл.1 субв сад'!H25</f>
        <v>0.5</v>
      </c>
      <c r="AS22" s="629"/>
      <c r="AT22" s="629"/>
      <c r="AU22" s="629"/>
      <c r="AV22" s="629"/>
      <c r="AW22" s="629"/>
      <c r="AX22" s="629"/>
      <c r="AY22" s="629"/>
      <c r="AZ22" s="629"/>
      <c r="BA22" s="629"/>
      <c r="BB22" s="629"/>
      <c r="BC22" s="610">
        <f>'Расчет ФОТ табл.1 субв сад'!L25</f>
        <v>2703.75</v>
      </c>
      <c r="BD22" s="610"/>
      <c r="BE22" s="610"/>
      <c r="BF22" s="610"/>
      <c r="BG22" s="610"/>
      <c r="BH22" s="610"/>
      <c r="BI22" s="610"/>
      <c r="BJ22" s="610"/>
      <c r="BK22" s="610">
        <f>'Расчет ФОТ табл.1 субв сад'!S25</f>
        <v>450.625</v>
      </c>
      <c r="BL22" s="610"/>
      <c r="BM22" s="610"/>
      <c r="BN22" s="610"/>
      <c r="BO22" s="610"/>
      <c r="BP22" s="610"/>
      <c r="BQ22" s="610"/>
      <c r="BR22" s="610"/>
      <c r="BS22" s="610">
        <f>'Расчет ФОТ табл.1 субв сад'!AL25</f>
        <v>90.125</v>
      </c>
      <c r="BT22" s="610"/>
      <c r="BU22" s="610"/>
      <c r="BV22" s="610"/>
      <c r="BW22" s="610"/>
      <c r="BX22" s="610"/>
      <c r="BY22" s="610"/>
      <c r="BZ22" s="610"/>
      <c r="CA22" s="610">
        <f>'Расчет ФОТ табл.1 субв сад'!AU25</f>
        <v>1946.6999999999998</v>
      </c>
      <c r="CB22" s="610"/>
      <c r="CC22" s="610"/>
      <c r="CD22" s="610"/>
      <c r="CE22" s="610"/>
      <c r="CF22" s="610"/>
      <c r="CG22" s="610"/>
      <c r="CH22" s="610">
        <f>'Расчет ФОТ табл.1 субв сад'!AW25</f>
        <v>2595.6000000000004</v>
      </c>
      <c r="CI22" s="610"/>
      <c r="CJ22" s="610"/>
      <c r="CK22" s="610"/>
      <c r="CL22" s="610"/>
      <c r="CM22" s="610"/>
      <c r="CN22" s="610"/>
      <c r="CO22" s="610">
        <f t="shared" si="0"/>
        <v>7786.8</v>
      </c>
      <c r="CP22" s="610"/>
      <c r="CQ22" s="610"/>
      <c r="CR22" s="610"/>
      <c r="CS22" s="610"/>
      <c r="CT22" s="610"/>
      <c r="CU22" s="610"/>
      <c r="CV22" s="316">
        <f t="shared" si="1"/>
        <v>15</v>
      </c>
      <c r="CW22" s="316">
        <v>4.3</v>
      </c>
      <c r="CX22" s="318">
        <f t="shared" si="4"/>
        <v>120.72558139534884</v>
      </c>
      <c r="CZ22" s="316">
        <f t="shared" si="2"/>
        <v>15</v>
      </c>
      <c r="DA22" s="316">
        <v>4.3</v>
      </c>
      <c r="DB22" s="318">
        <f t="shared" si="3"/>
        <v>120.72558139534884</v>
      </c>
    </row>
    <row r="23" spans="1:106" s="321" customFormat="1" ht="15.75" x14ac:dyDescent="0.2">
      <c r="A23" s="621"/>
      <c r="B23" s="621"/>
      <c r="C23" s="621"/>
      <c r="D23" s="621"/>
      <c r="E23" s="621"/>
      <c r="F23" s="621"/>
      <c r="G23" s="621"/>
      <c r="H23" s="621"/>
      <c r="I23" s="621"/>
      <c r="J23" s="621"/>
      <c r="K23" s="621"/>
      <c r="L23" s="621"/>
      <c r="M23" s="621"/>
      <c r="N23" s="621"/>
      <c r="O23" s="622"/>
      <c r="P23" s="622"/>
      <c r="Q23" s="622"/>
      <c r="R23" s="622"/>
      <c r="S23" s="623" t="str">
        <f>'Расчет ФОТ табл.1 субв сад'!C26</f>
        <v>Педагог-психолог</v>
      </c>
      <c r="T23" s="624"/>
      <c r="U23" s="624"/>
      <c r="V23" s="624"/>
      <c r="W23" s="624"/>
      <c r="X23" s="624"/>
      <c r="Y23" s="624"/>
      <c r="Z23" s="624"/>
      <c r="AA23" s="624"/>
      <c r="AB23" s="624"/>
      <c r="AC23" s="624"/>
      <c r="AD23" s="624"/>
      <c r="AE23" s="624"/>
      <c r="AF23" s="624"/>
      <c r="AG23" s="624"/>
      <c r="AH23" s="625"/>
      <c r="AI23" s="626">
        <v>36</v>
      </c>
      <c r="AJ23" s="627"/>
      <c r="AK23" s="627"/>
      <c r="AL23" s="627"/>
      <c r="AM23" s="627"/>
      <c r="AN23" s="627"/>
      <c r="AO23" s="627"/>
      <c r="AP23" s="627"/>
      <c r="AQ23" s="628"/>
      <c r="AR23" s="629">
        <f>'Расчет ФОТ табл.1 субв сад'!H26</f>
        <v>0.5</v>
      </c>
      <c r="AS23" s="629"/>
      <c r="AT23" s="629"/>
      <c r="AU23" s="629"/>
      <c r="AV23" s="629"/>
      <c r="AW23" s="629"/>
      <c r="AX23" s="629"/>
      <c r="AY23" s="629"/>
      <c r="AZ23" s="629"/>
      <c r="BA23" s="629"/>
      <c r="BB23" s="629"/>
      <c r="BC23" s="610">
        <f>'Расчет ФОТ табл.1 субв сад'!L26</f>
        <v>3530.25</v>
      </c>
      <c r="BD23" s="610"/>
      <c r="BE23" s="610"/>
      <c r="BF23" s="610"/>
      <c r="BG23" s="610"/>
      <c r="BH23" s="610"/>
      <c r="BI23" s="610"/>
      <c r="BJ23" s="610"/>
      <c r="BK23" s="610">
        <f>'Расчет ФОТ табл.1 субв сад'!S26</f>
        <v>588.375</v>
      </c>
      <c r="BL23" s="610"/>
      <c r="BM23" s="610"/>
      <c r="BN23" s="610"/>
      <c r="BO23" s="610"/>
      <c r="BP23" s="610"/>
      <c r="BQ23" s="610"/>
      <c r="BR23" s="610"/>
      <c r="BS23" s="610">
        <f>'Расчет ФОТ табл.1 субв сад'!AL26</f>
        <v>588.375</v>
      </c>
      <c r="BT23" s="610"/>
      <c r="BU23" s="610"/>
      <c r="BV23" s="610"/>
      <c r="BW23" s="610"/>
      <c r="BX23" s="610"/>
      <c r="BY23" s="610"/>
      <c r="BZ23" s="610"/>
      <c r="CA23" s="610">
        <f>'Расчет ФОТ табл.1 субв сад'!AU26</f>
        <v>2824.2</v>
      </c>
      <c r="CB23" s="610"/>
      <c r="CC23" s="610"/>
      <c r="CD23" s="610"/>
      <c r="CE23" s="610"/>
      <c r="CF23" s="610"/>
      <c r="CG23" s="610"/>
      <c r="CH23" s="610">
        <f>'Расчет ФОТ табл.1 субв сад'!AW26</f>
        <v>3765.6000000000004</v>
      </c>
      <c r="CI23" s="610"/>
      <c r="CJ23" s="610"/>
      <c r="CK23" s="610"/>
      <c r="CL23" s="610"/>
      <c r="CM23" s="610"/>
      <c r="CN23" s="610"/>
      <c r="CO23" s="610">
        <f t="shared" si="0"/>
        <v>11296.8</v>
      </c>
      <c r="CP23" s="610"/>
      <c r="CQ23" s="610"/>
      <c r="CR23" s="610"/>
      <c r="CS23" s="610"/>
      <c r="CT23" s="610"/>
      <c r="CU23" s="610"/>
      <c r="CV23" s="316">
        <f t="shared" si="1"/>
        <v>18</v>
      </c>
      <c r="CW23" s="316">
        <v>4.3</v>
      </c>
      <c r="CX23" s="318">
        <f t="shared" si="4"/>
        <v>145.95348837209303</v>
      </c>
      <c r="CZ23" s="316">
        <f t="shared" si="2"/>
        <v>18</v>
      </c>
      <c r="DA23" s="316">
        <v>4.3</v>
      </c>
      <c r="DB23" s="318">
        <f t="shared" si="3"/>
        <v>145.95348837209303</v>
      </c>
    </row>
    <row r="24" spans="1:106" s="319" customFormat="1" ht="32.25" customHeight="1" x14ac:dyDescent="0.2">
      <c r="A24" s="636"/>
      <c r="B24" s="636"/>
      <c r="C24" s="636"/>
      <c r="D24" s="636"/>
      <c r="E24" s="636"/>
      <c r="F24" s="636"/>
      <c r="G24" s="636"/>
      <c r="H24" s="636"/>
      <c r="I24" s="636"/>
      <c r="J24" s="636"/>
      <c r="K24" s="636"/>
      <c r="L24" s="636"/>
      <c r="M24" s="636"/>
      <c r="N24" s="636"/>
      <c r="O24" s="637"/>
      <c r="P24" s="637"/>
      <c r="Q24" s="637"/>
      <c r="R24" s="637"/>
      <c r="S24" s="623" t="str">
        <f>'Расчет ФОТ табл.1 субв сад'!C27</f>
        <v>Музыкальный руководитель</v>
      </c>
      <c r="T24" s="624"/>
      <c r="U24" s="624"/>
      <c r="V24" s="624"/>
      <c r="W24" s="624"/>
      <c r="X24" s="624"/>
      <c r="Y24" s="624"/>
      <c r="Z24" s="624"/>
      <c r="AA24" s="624"/>
      <c r="AB24" s="624"/>
      <c r="AC24" s="624"/>
      <c r="AD24" s="624"/>
      <c r="AE24" s="624"/>
      <c r="AF24" s="624"/>
      <c r="AG24" s="624"/>
      <c r="AH24" s="625"/>
      <c r="AI24" s="638">
        <v>24</v>
      </c>
      <c r="AJ24" s="638"/>
      <c r="AK24" s="638"/>
      <c r="AL24" s="638"/>
      <c r="AM24" s="638"/>
      <c r="AN24" s="638"/>
      <c r="AO24" s="638"/>
      <c r="AP24" s="638"/>
      <c r="AQ24" s="638"/>
      <c r="AR24" s="629">
        <f>'Расчет ФОТ табл.1 субв сад'!H27</f>
        <v>1</v>
      </c>
      <c r="AS24" s="629"/>
      <c r="AT24" s="629"/>
      <c r="AU24" s="629"/>
      <c r="AV24" s="629"/>
      <c r="AW24" s="629"/>
      <c r="AX24" s="629"/>
      <c r="AY24" s="629"/>
      <c r="AZ24" s="629"/>
      <c r="BA24" s="629"/>
      <c r="BB24" s="629"/>
      <c r="BC24" s="610">
        <f>'Расчет ФОТ табл.1 субв сад'!L27</f>
        <v>6308.75</v>
      </c>
      <c r="BD24" s="610"/>
      <c r="BE24" s="610"/>
      <c r="BF24" s="610"/>
      <c r="BG24" s="610"/>
      <c r="BH24" s="610"/>
      <c r="BI24" s="610"/>
      <c r="BJ24" s="610"/>
      <c r="BK24" s="610">
        <f>'Расчет ФОТ табл.1 субв сад'!S27</f>
        <v>901.25</v>
      </c>
      <c r="BL24" s="610"/>
      <c r="BM24" s="610"/>
      <c r="BN24" s="610"/>
      <c r="BO24" s="610"/>
      <c r="BP24" s="610"/>
      <c r="BQ24" s="610"/>
      <c r="BR24" s="610"/>
      <c r="BS24" s="610">
        <f>'Расчет ФОТ табл.1 субв сад'!AL27</f>
        <v>901.25</v>
      </c>
      <c r="BT24" s="610"/>
      <c r="BU24" s="610"/>
      <c r="BV24" s="610"/>
      <c r="BW24" s="610"/>
      <c r="BX24" s="610"/>
      <c r="BY24" s="610"/>
      <c r="BZ24" s="610"/>
      <c r="CA24" s="610">
        <f>'Расчет ФОТ табл.1 субв сад'!AU27</f>
        <v>4866.75</v>
      </c>
      <c r="CB24" s="610"/>
      <c r="CC24" s="610"/>
      <c r="CD24" s="610"/>
      <c r="CE24" s="610"/>
      <c r="CF24" s="610"/>
      <c r="CG24" s="610"/>
      <c r="CH24" s="610">
        <f>'Расчет ФОТ табл.1 субв сад'!AW27</f>
        <v>6489</v>
      </c>
      <c r="CI24" s="610"/>
      <c r="CJ24" s="610"/>
      <c r="CK24" s="610"/>
      <c r="CL24" s="610"/>
      <c r="CM24" s="610"/>
      <c r="CN24" s="610"/>
      <c r="CO24" s="610">
        <f t="shared" si="0"/>
        <v>19467</v>
      </c>
      <c r="CP24" s="610"/>
      <c r="CQ24" s="610"/>
      <c r="CR24" s="610"/>
      <c r="CS24" s="610"/>
      <c r="CT24" s="610"/>
      <c r="CU24" s="610"/>
      <c r="CV24" s="316">
        <f t="shared" si="1"/>
        <v>24</v>
      </c>
      <c r="CW24" s="316">
        <v>4.3</v>
      </c>
      <c r="CX24" s="318">
        <f t="shared" ref="CX24" si="5">CO24/(CV24*CW24)</f>
        <v>188.63372093023258</v>
      </c>
      <c r="CZ24" s="316">
        <f t="shared" si="2"/>
        <v>24</v>
      </c>
      <c r="DA24" s="316">
        <v>4.3</v>
      </c>
      <c r="DB24" s="318">
        <f t="shared" si="3"/>
        <v>188.63372093023258</v>
      </c>
    </row>
    <row r="25" spans="1:106" s="317" customFormat="1" ht="15.75" x14ac:dyDescent="0.2">
      <c r="A25" s="630" t="s">
        <v>520</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1"/>
      <c r="AI25" s="632"/>
      <c r="AJ25" s="633"/>
      <c r="AK25" s="633"/>
      <c r="AL25" s="633"/>
      <c r="AM25" s="633"/>
      <c r="AN25" s="633"/>
      <c r="AO25" s="633"/>
      <c r="AP25" s="633"/>
      <c r="AQ25" s="634"/>
      <c r="AR25" s="635">
        <f>'Расчет ФОТ табл.1 субв сад'!H28</f>
        <v>11</v>
      </c>
      <c r="AS25" s="635"/>
      <c r="AT25" s="635"/>
      <c r="AU25" s="635"/>
      <c r="AV25" s="635"/>
      <c r="AW25" s="635"/>
      <c r="AX25" s="635"/>
      <c r="AY25" s="635"/>
      <c r="AZ25" s="635"/>
      <c r="BA25" s="635"/>
      <c r="BB25" s="635"/>
      <c r="BC25" s="617">
        <f>'Расчет ФОТ табл.1 субв сад'!L28</f>
        <v>74018.3</v>
      </c>
      <c r="BD25" s="617"/>
      <c r="BE25" s="617"/>
      <c r="BF25" s="617"/>
      <c r="BG25" s="617"/>
      <c r="BH25" s="617"/>
      <c r="BI25" s="617"/>
      <c r="BJ25" s="617"/>
      <c r="BK25" s="617">
        <f>'Расчет ФОТ табл.1 субв сад'!S28</f>
        <v>13099.1</v>
      </c>
      <c r="BL25" s="617"/>
      <c r="BM25" s="617"/>
      <c r="BN25" s="617"/>
      <c r="BO25" s="617"/>
      <c r="BP25" s="617"/>
      <c r="BQ25" s="617"/>
      <c r="BR25" s="617"/>
      <c r="BS25" s="617">
        <f>'Расчет ФОТ табл.1 субв сад'!AL28</f>
        <v>13639.25</v>
      </c>
      <c r="BT25" s="617"/>
      <c r="BU25" s="617"/>
      <c r="BV25" s="617"/>
      <c r="BW25" s="617"/>
      <c r="BX25" s="617"/>
      <c r="BY25" s="617"/>
      <c r="BZ25" s="617"/>
      <c r="CA25" s="617">
        <f>'Расчет ФОТ табл.1 субв сад'!AU28</f>
        <v>60453.989999999991</v>
      </c>
      <c r="CB25" s="617"/>
      <c r="CC25" s="617"/>
      <c r="CD25" s="617"/>
      <c r="CE25" s="617"/>
      <c r="CF25" s="617"/>
      <c r="CG25" s="617"/>
      <c r="CH25" s="617">
        <f>'Расчет ФОТ табл.1 субв сад'!AW28</f>
        <v>80605.320000000007</v>
      </c>
      <c r="CI25" s="617"/>
      <c r="CJ25" s="617"/>
      <c r="CK25" s="617"/>
      <c r="CL25" s="617"/>
      <c r="CM25" s="617"/>
      <c r="CN25" s="617"/>
      <c r="CO25" s="617">
        <f>'Расчет ФОТ табл.1 субв сад'!AX28</f>
        <v>241815.95999999996</v>
      </c>
      <c r="CP25" s="617"/>
      <c r="CQ25" s="617"/>
      <c r="CR25" s="617"/>
      <c r="CS25" s="617"/>
      <c r="CT25" s="617"/>
      <c r="CU25" s="617"/>
      <c r="CV25" s="322"/>
    </row>
    <row r="26" spans="1:106" s="323" customFormat="1" ht="15.75" x14ac:dyDescent="0.25">
      <c r="AI26" s="618"/>
      <c r="AJ26" s="619"/>
      <c r="AK26" s="619"/>
      <c r="AL26" s="619"/>
      <c r="AM26" s="619"/>
      <c r="AN26" s="619"/>
      <c r="AO26" s="619"/>
      <c r="AP26" s="619"/>
      <c r="AQ26" s="620"/>
      <c r="AR26" s="616">
        <f>AR19-AR25</f>
        <v>0</v>
      </c>
      <c r="AS26" s="616"/>
      <c r="AT26" s="616"/>
      <c r="AU26" s="616"/>
      <c r="AV26" s="616"/>
      <c r="AW26" s="616"/>
      <c r="AX26" s="616"/>
      <c r="AY26" s="616"/>
      <c r="AZ26" s="616"/>
      <c r="BA26" s="616"/>
      <c r="BB26" s="616"/>
      <c r="BC26" s="616">
        <f>BC19-BC25</f>
        <v>0</v>
      </c>
      <c r="BD26" s="616"/>
      <c r="BE26" s="616"/>
      <c r="BF26" s="616"/>
      <c r="BG26" s="616"/>
      <c r="BH26" s="616"/>
      <c r="BI26" s="616"/>
      <c r="BJ26" s="616"/>
      <c r="BK26" s="616">
        <f>BK19-BK25</f>
        <v>0</v>
      </c>
      <c r="BL26" s="616"/>
      <c r="BM26" s="616"/>
      <c r="BN26" s="616"/>
      <c r="BO26" s="616"/>
      <c r="BP26" s="616"/>
      <c r="BQ26" s="616"/>
      <c r="BR26" s="616"/>
      <c r="BS26" s="616">
        <f>BS19-BS25</f>
        <v>0</v>
      </c>
      <c r="BT26" s="616"/>
      <c r="BU26" s="616"/>
      <c r="BV26" s="616"/>
      <c r="BW26" s="616"/>
      <c r="BX26" s="616"/>
      <c r="BY26" s="616"/>
      <c r="BZ26" s="616"/>
      <c r="CA26" s="616">
        <f>CA19-CA25</f>
        <v>0</v>
      </c>
      <c r="CB26" s="616"/>
      <c r="CC26" s="616"/>
      <c r="CD26" s="616"/>
      <c r="CE26" s="616"/>
      <c r="CF26" s="616"/>
      <c r="CG26" s="616"/>
      <c r="CH26" s="616">
        <f>CH19-CH25</f>
        <v>0</v>
      </c>
      <c r="CI26" s="616"/>
      <c r="CJ26" s="616"/>
      <c r="CK26" s="616"/>
      <c r="CL26" s="616"/>
      <c r="CM26" s="616"/>
      <c r="CN26" s="616"/>
      <c r="CO26" s="616">
        <f>CO19-CO25</f>
        <v>0</v>
      </c>
      <c r="CP26" s="616"/>
      <c r="CQ26" s="616"/>
      <c r="CR26" s="616"/>
      <c r="CS26" s="616"/>
      <c r="CT26" s="616"/>
      <c r="CU26" s="616"/>
      <c r="CV26" s="324"/>
    </row>
    <row r="27" spans="1:106" s="323" customFormat="1" ht="15.75" x14ac:dyDescent="0.25">
      <c r="A27" s="325"/>
      <c r="B27" s="325"/>
      <c r="C27" s="325"/>
      <c r="D27" s="326"/>
      <c r="E27" s="326"/>
      <c r="F27" s="326"/>
      <c r="G27" s="326"/>
      <c r="H27" s="326"/>
      <c r="I27" s="326"/>
      <c r="J27" s="326"/>
      <c r="K27" s="326"/>
      <c r="L27" s="326"/>
      <c r="M27" s="326"/>
      <c r="N27" s="326"/>
      <c r="O27" s="326"/>
      <c r="P27" s="326"/>
      <c r="Q27" s="326"/>
      <c r="R27" s="326"/>
      <c r="S27" s="326"/>
      <c r="T27" s="326"/>
      <c r="U27" s="326"/>
      <c r="V27" s="326"/>
      <c r="W27" s="326"/>
      <c r="X27" s="326"/>
      <c r="Y27" s="326"/>
      <c r="Z27" s="326"/>
      <c r="AA27" s="326"/>
      <c r="AB27" s="326"/>
      <c r="AC27" s="326"/>
      <c r="AD27" s="326"/>
      <c r="AE27" s="327"/>
      <c r="AF27" s="327"/>
      <c r="AG27" s="327"/>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row>
    <row r="28" spans="1:106" s="323" customFormat="1" ht="15.75" x14ac:dyDescent="0.25">
      <c r="A28" s="325"/>
      <c r="B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9"/>
      <c r="AI28" s="329"/>
      <c r="AJ28" s="329"/>
      <c r="AK28" s="329"/>
      <c r="AL28" s="329"/>
      <c r="AM28" s="329"/>
      <c r="AN28" s="329"/>
      <c r="AO28" s="329"/>
      <c r="AP28" s="329"/>
      <c r="AQ28" s="329"/>
      <c r="AR28" s="333" t="s">
        <v>560</v>
      </c>
      <c r="AS28" s="329"/>
      <c r="AT28" s="334"/>
      <c r="AU28" s="334"/>
      <c r="AV28" s="334"/>
      <c r="AW28" s="334"/>
      <c r="AX28" s="334"/>
      <c r="AY28" s="334"/>
      <c r="AZ28" s="334"/>
      <c r="BA28" s="334"/>
      <c r="BB28" s="334"/>
      <c r="BC28" s="334"/>
      <c r="BD28" s="334"/>
      <c r="BE28" s="334"/>
      <c r="BF28" s="334"/>
      <c r="BG28" s="334"/>
      <c r="BH28" s="334"/>
      <c r="BI28" s="334"/>
      <c r="BJ28" s="334"/>
      <c r="BK28" s="334"/>
      <c r="BL28" s="334"/>
      <c r="BM28" s="334"/>
      <c r="BN28" s="334"/>
      <c r="BO28" s="334"/>
      <c r="BP28" s="293" t="s">
        <v>561</v>
      </c>
      <c r="BQ28" s="294"/>
      <c r="BR28" s="334"/>
      <c r="BS28" s="334"/>
      <c r="BT28" s="334"/>
      <c r="BU28" s="334"/>
      <c r="BV28" s="334"/>
      <c r="BW28" s="334"/>
      <c r="BZ28" s="294"/>
      <c r="CA28" s="294"/>
      <c r="CB28" s="294"/>
      <c r="CC28" s="294"/>
      <c r="CD28" s="294"/>
      <c r="CE28" s="294"/>
      <c r="CF28" s="294"/>
      <c r="CG28" s="294"/>
      <c r="CH28" s="294"/>
      <c r="CI28" s="294"/>
    </row>
    <row r="29" spans="1:106" s="323" customFormat="1" ht="15.75" x14ac:dyDescent="0.25">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BP29" s="329"/>
      <c r="CK29" s="294"/>
      <c r="CL29" s="294"/>
      <c r="CM29" s="294"/>
      <c r="CN29" s="294"/>
      <c r="CP29" s="294"/>
      <c r="CQ29" s="294"/>
      <c r="CR29" s="294"/>
      <c r="CS29" s="294"/>
      <c r="CT29" s="294"/>
      <c r="CU29" s="294"/>
      <c r="CV29" s="294"/>
      <c r="CW29" s="294"/>
      <c r="CX29" s="294"/>
    </row>
    <row r="30" spans="1:106" s="323" customFormat="1" ht="15.75" x14ac:dyDescent="0.25">
      <c r="AH30" s="330"/>
      <c r="AI30" s="330"/>
      <c r="AJ30" s="330"/>
      <c r="AK30" s="330"/>
      <c r="AL30" s="330"/>
      <c r="AM30" s="330"/>
      <c r="AN30" s="330"/>
      <c r="AO30" s="330"/>
      <c r="AP30" s="330"/>
      <c r="AQ30" s="330"/>
      <c r="AR30" s="333" t="s">
        <v>336</v>
      </c>
      <c r="AS30" s="330"/>
      <c r="AT30" s="330"/>
      <c r="AU30" s="330"/>
      <c r="AV30" s="330"/>
      <c r="AW30" s="330"/>
      <c r="AX30" s="330"/>
      <c r="AY30" s="330"/>
      <c r="AZ30" s="330"/>
      <c r="BA30" s="330"/>
      <c r="BB30" s="330"/>
      <c r="BC30" s="330"/>
      <c r="BD30" s="330"/>
      <c r="BE30" s="330"/>
      <c r="BF30" s="330"/>
      <c r="BG30" s="330"/>
      <c r="BH30" s="330"/>
      <c r="BI30" s="330"/>
      <c r="BJ30" s="330"/>
      <c r="BK30" s="330"/>
      <c r="BL30" s="330"/>
      <c r="BM30" s="330"/>
      <c r="BN30" s="330"/>
      <c r="BO30" s="330"/>
      <c r="BP30" s="328" t="s">
        <v>393</v>
      </c>
      <c r="BQ30" s="330"/>
      <c r="BR30" s="330"/>
      <c r="BS30" s="330"/>
      <c r="BT30" s="330"/>
      <c r="BU30" s="330"/>
      <c r="BV30" s="330"/>
      <c r="BW30" s="330"/>
      <c r="BZ30" s="330"/>
      <c r="CA30" s="330"/>
      <c r="CB30" s="330"/>
      <c r="CC30" s="330"/>
      <c r="CD30" s="330"/>
      <c r="CE30" s="330"/>
      <c r="CF30" s="330"/>
      <c r="CG30" s="330"/>
      <c r="CH30" s="330"/>
      <c r="CI30" s="330"/>
      <c r="CJ30" s="330"/>
    </row>
    <row r="31" spans="1:106" s="323" customFormat="1" ht="15.75" x14ac:dyDescent="0.25">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row>
    <row r="32" spans="1:106" s="323" customFormat="1" ht="15.75" x14ac:dyDescent="0.25">
      <c r="AH32" s="330"/>
      <c r="AI32" s="330"/>
      <c r="AJ32" s="330"/>
      <c r="AK32" s="330"/>
      <c r="AL32" s="330"/>
      <c r="AM32" s="330"/>
      <c r="AN32" s="330"/>
      <c r="AO32" s="330"/>
      <c r="AP32" s="330"/>
      <c r="AQ32" s="330"/>
      <c r="AR32" s="330"/>
      <c r="AS32" s="330"/>
      <c r="AT32" s="330"/>
      <c r="AU32" s="330"/>
      <c r="AV32" s="330"/>
      <c r="AW32" s="330"/>
      <c r="AX32" s="330"/>
      <c r="AY32" s="330"/>
      <c r="AZ32" s="330"/>
      <c r="BA32" s="330"/>
      <c r="BB32" s="330"/>
      <c r="BC32" s="330"/>
      <c r="BD32" s="330"/>
      <c r="BE32" s="330"/>
      <c r="BF32" s="330"/>
      <c r="BG32" s="330"/>
      <c r="BH32" s="330"/>
      <c r="BI32" s="330"/>
      <c r="BJ32" s="330"/>
      <c r="BK32" s="330"/>
      <c r="BL32" s="330"/>
      <c r="BM32" s="330"/>
      <c r="BN32" s="330"/>
      <c r="BO32" s="330"/>
      <c r="BP32" s="330"/>
      <c r="BQ32" s="330"/>
      <c r="BR32" s="330"/>
      <c r="BS32" s="330"/>
      <c r="BT32" s="330"/>
      <c r="BU32" s="330"/>
      <c r="BV32" s="330"/>
      <c r="BW32" s="330"/>
      <c r="BX32" s="330"/>
      <c r="BY32" s="330"/>
      <c r="BZ32" s="330"/>
      <c r="CA32" s="330"/>
      <c r="CB32" s="330"/>
      <c r="CC32" s="330"/>
      <c r="CD32" s="330"/>
      <c r="CE32" s="330"/>
      <c r="CF32" s="330"/>
      <c r="CG32" s="330"/>
      <c r="CH32" s="330"/>
      <c r="CI32" s="330"/>
      <c r="CJ32" s="330"/>
    </row>
  </sheetData>
  <mergeCells count="135">
    <mergeCell ref="A7:BV7"/>
    <mergeCell ref="CF7:CU7"/>
    <mergeCell ref="A8:BV8"/>
    <mergeCell ref="L10:AH11"/>
    <mergeCell ref="AJ10:AW10"/>
    <mergeCell ref="AX10:BK10"/>
    <mergeCell ref="AJ11:AW11"/>
    <mergeCell ref="AX11:BK11"/>
    <mergeCell ref="C2:T2"/>
    <mergeCell ref="T5:AJ5"/>
    <mergeCell ref="CF5:CU5"/>
    <mergeCell ref="C6:Q6"/>
    <mergeCell ref="T6:AJ6"/>
    <mergeCell ref="CF6:CU6"/>
    <mergeCell ref="CC12:CD12"/>
    <mergeCell ref="CF12:CK12"/>
    <mergeCell ref="CN12:CO12"/>
    <mergeCell ref="CS12:CU12"/>
    <mergeCell ref="O13:V13"/>
    <mergeCell ref="Y13:AA13"/>
    <mergeCell ref="AC13:AJ13"/>
    <mergeCell ref="AM13:AO13"/>
    <mergeCell ref="BX13:CP13"/>
    <mergeCell ref="A16:N16"/>
    <mergeCell ref="O16:R16"/>
    <mergeCell ref="BK16:BR17"/>
    <mergeCell ref="BS16:BZ17"/>
    <mergeCell ref="CA16:CG17"/>
    <mergeCell ref="CH16:CN17"/>
    <mergeCell ref="CV16:CX16"/>
    <mergeCell ref="A17:N17"/>
    <mergeCell ref="A15:R15"/>
    <mergeCell ref="S15:AH17"/>
    <mergeCell ref="AI15:AQ17"/>
    <mergeCell ref="AR15:BB17"/>
    <mergeCell ref="BC15:BJ17"/>
    <mergeCell ref="BK15:CN15"/>
    <mergeCell ref="O17:R17"/>
    <mergeCell ref="A18:N18"/>
    <mergeCell ref="O18:R18"/>
    <mergeCell ref="S18:AH18"/>
    <mergeCell ref="AI18:AQ18"/>
    <mergeCell ref="AR18:BB18"/>
    <mergeCell ref="BC18:BJ18"/>
    <mergeCell ref="BK18:BR18"/>
    <mergeCell ref="BS18:BZ18"/>
    <mergeCell ref="CA18:CG18"/>
    <mergeCell ref="A20:N20"/>
    <mergeCell ref="BK20:BR20"/>
    <mergeCell ref="BS20:BZ20"/>
    <mergeCell ref="CA20:CG20"/>
    <mergeCell ref="BK19:BR19"/>
    <mergeCell ref="BS19:BZ19"/>
    <mergeCell ref="CA19:CG19"/>
    <mergeCell ref="CH19:CN19"/>
    <mergeCell ref="CO19:CU19"/>
    <mergeCell ref="O20:R20"/>
    <mergeCell ref="S20:AH20"/>
    <mergeCell ref="AI20:AQ20"/>
    <mergeCell ref="AR20:BB20"/>
    <mergeCell ref="A19:N19"/>
    <mergeCell ref="O19:R19"/>
    <mergeCell ref="S19:AQ19"/>
    <mergeCell ref="AR19:BB19"/>
    <mergeCell ref="BC19:BJ19"/>
    <mergeCell ref="A22:N22"/>
    <mergeCell ref="O22:R22"/>
    <mergeCell ref="S22:AH22"/>
    <mergeCell ref="AI22:AQ22"/>
    <mergeCell ref="AR22:BB22"/>
    <mergeCell ref="A21:N21"/>
    <mergeCell ref="O21:R21"/>
    <mergeCell ref="S21:AH21"/>
    <mergeCell ref="AI21:AQ21"/>
    <mergeCell ref="AR21:BB21"/>
    <mergeCell ref="A23:N23"/>
    <mergeCell ref="O23:R23"/>
    <mergeCell ref="S23:AH23"/>
    <mergeCell ref="AI23:AQ23"/>
    <mergeCell ref="AR23:BB23"/>
    <mergeCell ref="BC23:BJ23"/>
    <mergeCell ref="A25:AH25"/>
    <mergeCell ref="AI25:AQ25"/>
    <mergeCell ref="AR25:BB25"/>
    <mergeCell ref="BC25:BJ25"/>
    <mergeCell ref="A24:N24"/>
    <mergeCell ref="O24:R24"/>
    <mergeCell ref="S24:AH24"/>
    <mergeCell ref="AI24:AQ24"/>
    <mergeCell ref="AR24:BB24"/>
    <mergeCell ref="CO26:CU26"/>
    <mergeCell ref="CA25:CG25"/>
    <mergeCell ref="CH25:CN25"/>
    <mergeCell ref="CO25:CU25"/>
    <mergeCell ref="AI26:AQ26"/>
    <mergeCell ref="AR26:BB26"/>
    <mergeCell ref="BC26:BJ26"/>
    <mergeCell ref="BK26:BR26"/>
    <mergeCell ref="BS26:BZ26"/>
    <mergeCell ref="CA26:CG26"/>
    <mergeCell ref="CH26:CN26"/>
    <mergeCell ref="BK25:BR25"/>
    <mergeCell ref="BS25:BZ25"/>
    <mergeCell ref="CZ15:DB15"/>
    <mergeCell ref="CZ16:DB16"/>
    <mergeCell ref="BC24:BJ24"/>
    <mergeCell ref="BK24:BR24"/>
    <mergeCell ref="BS24:BZ24"/>
    <mergeCell ref="BC22:BJ22"/>
    <mergeCell ref="BK22:BR22"/>
    <mergeCell ref="BS22:BZ22"/>
    <mergeCell ref="CA22:CG22"/>
    <mergeCell ref="CH22:CN22"/>
    <mergeCell ref="CO22:CU22"/>
    <mergeCell ref="BK21:BR21"/>
    <mergeCell ref="BS21:BZ21"/>
    <mergeCell ref="CA21:CG21"/>
    <mergeCell ref="CH21:CN21"/>
    <mergeCell ref="CO21:CU21"/>
    <mergeCell ref="CH23:CN23"/>
    <mergeCell ref="CH20:CN20"/>
    <mergeCell ref="CO20:CU20"/>
    <mergeCell ref="CO18:CU18"/>
    <mergeCell ref="CH18:CN18"/>
    <mergeCell ref="CO15:CU17"/>
    <mergeCell ref="CV15:CX15"/>
    <mergeCell ref="CO23:CU23"/>
    <mergeCell ref="CH24:CN24"/>
    <mergeCell ref="BK23:BR23"/>
    <mergeCell ref="BS23:BZ23"/>
    <mergeCell ref="CA23:CG23"/>
    <mergeCell ref="BC20:BJ20"/>
    <mergeCell ref="CO24:CU24"/>
    <mergeCell ref="BC21:BJ21"/>
    <mergeCell ref="CA24:CG24"/>
  </mergeCells>
  <pageMargins left="0.70866141732283472" right="0.70866141732283472" top="0.74803149606299213" bottom="0.74803149606299213" header="0.31496062992125984" footer="0.31496062992125984"/>
  <pageSetup paperSize="9" scale="8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workbookViewId="0">
      <selection activeCell="T14" sqref="T14"/>
    </sheetView>
  </sheetViews>
  <sheetFormatPr defaultRowHeight="15" x14ac:dyDescent="0.25"/>
  <cols>
    <col min="1" max="1" width="6.5703125" style="150" customWidth="1"/>
    <col min="2" max="2" width="39.7109375" style="150" customWidth="1"/>
    <col min="3" max="3" width="18.7109375" style="150" customWidth="1"/>
    <col min="4" max="16384" width="9.140625" style="150"/>
  </cols>
  <sheetData>
    <row r="1" spans="1:5" x14ac:dyDescent="0.25">
      <c r="B1" s="151" t="s">
        <v>53</v>
      </c>
    </row>
    <row r="2" spans="1:5" x14ac:dyDescent="0.25">
      <c r="B2" s="152" t="s">
        <v>54</v>
      </c>
    </row>
    <row r="4" spans="1:5" x14ac:dyDescent="0.25">
      <c r="A4" s="153" t="s">
        <v>0</v>
      </c>
      <c r="B4" s="153" t="s">
        <v>55</v>
      </c>
      <c r="C4" s="153" t="s">
        <v>52</v>
      </c>
    </row>
    <row r="5" spans="1:5" ht="15.75" x14ac:dyDescent="0.25">
      <c r="A5" s="154">
        <v>1</v>
      </c>
      <c r="B5" s="155" t="s">
        <v>233</v>
      </c>
      <c r="C5" s="155" t="s">
        <v>234</v>
      </c>
      <c r="D5" s="156"/>
      <c r="E5" s="156"/>
    </row>
    <row r="6" spans="1:5" ht="15.75" x14ac:dyDescent="0.25">
      <c r="A6" s="154">
        <v>2</v>
      </c>
      <c r="B6" s="155" t="s">
        <v>235</v>
      </c>
      <c r="C6" s="155" t="s">
        <v>236</v>
      </c>
      <c r="D6" s="156"/>
      <c r="E6" s="156"/>
    </row>
    <row r="7" spans="1:5" ht="15.75" x14ac:dyDescent="0.25">
      <c r="A7" s="154">
        <v>3</v>
      </c>
      <c r="B7" s="155" t="s">
        <v>237</v>
      </c>
      <c r="C7" s="155" t="s">
        <v>238</v>
      </c>
      <c r="D7" s="156"/>
      <c r="E7" s="156"/>
    </row>
    <row r="8" spans="1:5" ht="15.75" x14ac:dyDescent="0.25">
      <c r="A8" s="154">
        <v>4</v>
      </c>
      <c r="B8" s="155" t="s">
        <v>239</v>
      </c>
      <c r="C8" s="155" t="s">
        <v>240</v>
      </c>
      <c r="D8" s="156"/>
      <c r="E8" s="156"/>
    </row>
    <row r="9" spans="1:5" ht="15.75" x14ac:dyDescent="0.25">
      <c r="A9" s="154">
        <v>5</v>
      </c>
      <c r="B9" s="155" t="s">
        <v>241</v>
      </c>
      <c r="C9" s="155" t="s">
        <v>242</v>
      </c>
      <c r="D9" s="156"/>
      <c r="E9" s="156"/>
    </row>
    <row r="10" spans="1:5" ht="15.75" x14ac:dyDescent="0.25">
      <c r="A10" s="154">
        <v>6</v>
      </c>
      <c r="B10" s="155" t="s">
        <v>243</v>
      </c>
      <c r="C10" s="155" t="s">
        <v>244</v>
      </c>
      <c r="D10" s="156"/>
      <c r="E10" s="156"/>
    </row>
    <row r="11" spans="1:5" ht="15.75" x14ac:dyDescent="0.25">
      <c r="A11" s="154">
        <v>7</v>
      </c>
      <c r="B11" s="160" t="s">
        <v>245</v>
      </c>
      <c r="C11" s="155" t="s">
        <v>246</v>
      </c>
      <c r="D11" s="156"/>
      <c r="E11" s="156"/>
    </row>
    <row r="12" spans="1:5" ht="15.75" x14ac:dyDescent="0.25">
      <c r="A12" s="154">
        <v>8</v>
      </c>
      <c r="B12" s="155" t="s">
        <v>247</v>
      </c>
      <c r="C12" s="155" t="s">
        <v>248</v>
      </c>
      <c r="D12" s="156"/>
      <c r="E12" s="156"/>
    </row>
    <row r="13" spans="1:5" ht="15.75" x14ac:dyDescent="0.25">
      <c r="A13" s="154">
        <v>9</v>
      </c>
      <c r="B13" s="155" t="s">
        <v>249</v>
      </c>
      <c r="C13" s="155" t="s">
        <v>250</v>
      </c>
      <c r="D13" s="156"/>
      <c r="E13" s="156"/>
    </row>
    <row r="14" spans="1:5" ht="15.75" x14ac:dyDescent="0.25">
      <c r="A14" s="154">
        <v>10</v>
      </c>
      <c r="B14" s="155" t="s">
        <v>251</v>
      </c>
      <c r="C14" s="155" t="s">
        <v>252</v>
      </c>
      <c r="D14" s="156"/>
      <c r="E14" s="156"/>
    </row>
    <row r="15" spans="1:5" ht="15.75" x14ac:dyDescent="0.25">
      <c r="A15" s="154">
        <v>11</v>
      </c>
      <c r="B15" s="155" t="s">
        <v>253</v>
      </c>
      <c r="C15" s="155" t="s">
        <v>254</v>
      </c>
      <c r="D15" s="156"/>
      <c r="E15" s="156"/>
    </row>
    <row r="16" spans="1:5" ht="15.75" x14ac:dyDescent="0.25">
      <c r="A16" s="154">
        <v>12</v>
      </c>
      <c r="B16" s="155" t="s">
        <v>255</v>
      </c>
      <c r="C16" s="155" t="s">
        <v>256</v>
      </c>
      <c r="D16" s="156"/>
      <c r="E16" s="156"/>
    </row>
    <row r="17" spans="1:5" ht="15.75" x14ac:dyDescent="0.25">
      <c r="A17" s="154">
        <v>13</v>
      </c>
      <c r="B17" s="155" t="s">
        <v>257</v>
      </c>
      <c r="C17" s="155" t="s">
        <v>258</v>
      </c>
      <c r="D17" s="156"/>
      <c r="E17" s="156"/>
    </row>
    <row r="18" spans="1:5" ht="15.75" x14ac:dyDescent="0.25">
      <c r="A18" s="154">
        <v>14</v>
      </c>
      <c r="B18" s="155" t="s">
        <v>259</v>
      </c>
      <c r="C18" s="155" t="s">
        <v>260</v>
      </c>
      <c r="D18" s="156"/>
      <c r="E18" s="156"/>
    </row>
    <row r="19" spans="1:5" ht="15.75" x14ac:dyDescent="0.25">
      <c r="A19" s="154">
        <v>15</v>
      </c>
      <c r="B19" s="155" t="s">
        <v>261</v>
      </c>
      <c r="C19" s="160" t="s">
        <v>262</v>
      </c>
      <c r="D19" s="156"/>
      <c r="E19" s="156"/>
    </row>
    <row r="20" spans="1:5" ht="15.75" x14ac:dyDescent="0.25">
      <c r="A20" s="154">
        <v>16</v>
      </c>
      <c r="B20" s="155" t="s">
        <v>263</v>
      </c>
      <c r="C20" s="155" t="s">
        <v>264</v>
      </c>
      <c r="D20" s="156"/>
      <c r="E20" s="156"/>
    </row>
    <row r="21" spans="1:5" ht="15.75" x14ac:dyDescent="0.25">
      <c r="A21" s="154">
        <v>17</v>
      </c>
      <c r="B21" s="155" t="s">
        <v>265</v>
      </c>
      <c r="C21" s="155" t="s">
        <v>266</v>
      </c>
      <c r="D21" s="156"/>
      <c r="E21" s="156"/>
    </row>
    <row r="22" spans="1:5" ht="15.75" x14ac:dyDescent="0.25">
      <c r="A22" s="154">
        <v>18</v>
      </c>
      <c r="B22" s="155" t="s">
        <v>267</v>
      </c>
      <c r="C22" s="155" t="s">
        <v>268</v>
      </c>
      <c r="D22" s="156"/>
      <c r="E22" s="156"/>
    </row>
    <row r="23" spans="1:5" ht="15.75" x14ac:dyDescent="0.25">
      <c r="A23" s="154">
        <v>19</v>
      </c>
      <c r="B23" s="155" t="s">
        <v>269</v>
      </c>
      <c r="C23" s="155" t="s">
        <v>270</v>
      </c>
      <c r="D23" s="156"/>
      <c r="E23" s="156"/>
    </row>
    <row r="24" spans="1:5" ht="15.75" x14ac:dyDescent="0.25">
      <c r="A24" s="154">
        <v>20</v>
      </c>
      <c r="B24" s="155" t="s">
        <v>271</v>
      </c>
      <c r="C24" s="155" t="s">
        <v>87</v>
      </c>
      <c r="D24" s="156"/>
      <c r="E24" s="156"/>
    </row>
    <row r="25" spans="1:5" ht="15.75" x14ac:dyDescent="0.25">
      <c r="A25" s="154">
        <v>21</v>
      </c>
      <c r="B25" s="155" t="s">
        <v>272</v>
      </c>
      <c r="C25" s="155"/>
      <c r="D25" s="156"/>
      <c r="E25" s="156"/>
    </row>
    <row r="26" spans="1:5" ht="15.75" x14ac:dyDescent="0.25">
      <c r="A26" s="154">
        <v>22</v>
      </c>
      <c r="B26" s="155" t="s">
        <v>273</v>
      </c>
      <c r="C26" s="155" t="s">
        <v>274</v>
      </c>
    </row>
    <row r="27" spans="1:5" x14ac:dyDescent="0.25">
      <c r="A27" s="700"/>
      <c r="B27" s="700"/>
      <c r="C27" s="700"/>
    </row>
    <row r="28" spans="1:5" ht="15.75" x14ac:dyDescent="0.25">
      <c r="A28" s="701" t="s">
        <v>57</v>
      </c>
      <c r="B28" s="701"/>
      <c r="C28" s="701"/>
      <c r="D28" s="156"/>
    </row>
    <row r="29" spans="1:5" ht="15.75" x14ac:dyDescent="0.25">
      <c r="A29" s="702" t="s">
        <v>58</v>
      </c>
      <c r="B29" s="702"/>
      <c r="C29" s="702"/>
      <c r="D29" s="156"/>
    </row>
    <row r="30" spans="1:5" ht="17.25" customHeight="1" x14ac:dyDescent="0.25">
      <c r="A30" s="153" t="s">
        <v>29</v>
      </c>
      <c r="B30" s="153" t="s">
        <v>59</v>
      </c>
      <c r="C30" s="153" t="s">
        <v>60</v>
      </c>
      <c r="D30" s="156"/>
    </row>
    <row r="31" spans="1:5" ht="15.75" x14ac:dyDescent="0.25">
      <c r="A31" s="159">
        <v>1</v>
      </c>
      <c r="B31" s="160" t="s">
        <v>78</v>
      </c>
      <c r="C31" s="160" t="s">
        <v>79</v>
      </c>
      <c r="D31" s="156"/>
    </row>
    <row r="32" spans="1:5" ht="18" customHeight="1" x14ac:dyDescent="0.25">
      <c r="A32" s="161">
        <v>2</v>
      </c>
      <c r="B32" s="160" t="s">
        <v>80</v>
      </c>
      <c r="C32" s="160" t="s">
        <v>81</v>
      </c>
      <c r="D32" s="156"/>
    </row>
    <row r="33" spans="1:4" ht="15.75" x14ac:dyDescent="0.25">
      <c r="A33" s="161">
        <v>3</v>
      </c>
      <c r="B33" s="160" t="s">
        <v>82</v>
      </c>
      <c r="C33" s="160" t="s">
        <v>83</v>
      </c>
      <c r="D33" s="156"/>
    </row>
    <row r="34" spans="1:4" ht="15.75" x14ac:dyDescent="0.25">
      <c r="A34" s="161">
        <v>4</v>
      </c>
      <c r="B34" s="160" t="s">
        <v>84</v>
      </c>
      <c r="C34" s="160" t="s">
        <v>85</v>
      </c>
      <c r="D34" s="156"/>
    </row>
    <row r="35" spans="1:4" ht="31.5" x14ac:dyDescent="0.25">
      <c r="A35" s="161">
        <v>5</v>
      </c>
      <c r="B35" s="160" t="s">
        <v>86</v>
      </c>
      <c r="C35" s="160" t="s">
        <v>87</v>
      </c>
      <c r="D35" s="156"/>
    </row>
    <row r="36" spans="1:4" ht="15.75" x14ac:dyDescent="0.25">
      <c r="A36" s="161">
        <v>6</v>
      </c>
      <c r="B36" s="160" t="s">
        <v>88</v>
      </c>
      <c r="C36" s="160" t="s">
        <v>89</v>
      </c>
      <c r="D36" s="156"/>
    </row>
    <row r="37" spans="1:4" ht="15.75" x14ac:dyDescent="0.25">
      <c r="A37" s="161">
        <v>7</v>
      </c>
      <c r="B37" s="160" t="s">
        <v>90</v>
      </c>
      <c r="C37" s="160" t="s">
        <v>91</v>
      </c>
      <c r="D37" s="156"/>
    </row>
    <row r="38" spans="1:4" ht="15.75" x14ac:dyDescent="0.25">
      <c r="A38" s="161">
        <v>8</v>
      </c>
      <c r="B38" s="160" t="s">
        <v>92</v>
      </c>
      <c r="C38" s="160" t="s">
        <v>93</v>
      </c>
      <c r="D38" s="156"/>
    </row>
    <row r="39" spans="1:4" ht="15.75" x14ac:dyDescent="0.25">
      <c r="A39" s="161">
        <v>9</v>
      </c>
      <c r="B39" s="160" t="s">
        <v>94</v>
      </c>
      <c r="C39" s="160" t="s">
        <v>95</v>
      </c>
      <c r="D39" s="156"/>
    </row>
    <row r="40" spans="1:4" ht="15.75" x14ac:dyDescent="0.25">
      <c r="A40" s="161">
        <v>10</v>
      </c>
      <c r="B40" s="160" t="s">
        <v>96</v>
      </c>
      <c r="C40" s="160" t="s">
        <v>97</v>
      </c>
      <c r="D40" s="156"/>
    </row>
    <row r="41" spans="1:4" ht="15.75" x14ac:dyDescent="0.25">
      <c r="A41" s="161">
        <v>11</v>
      </c>
      <c r="B41" s="160" t="s">
        <v>98</v>
      </c>
      <c r="C41" s="160" t="s">
        <v>99</v>
      </c>
      <c r="D41" s="156"/>
    </row>
    <row r="42" spans="1:4" ht="15.75" x14ac:dyDescent="0.25">
      <c r="A42" s="161">
        <v>12</v>
      </c>
      <c r="B42" s="160" t="s">
        <v>100</v>
      </c>
      <c r="C42" s="160" t="s">
        <v>101</v>
      </c>
      <c r="D42" s="156"/>
    </row>
    <row r="43" spans="1:4" ht="15.75" x14ac:dyDescent="0.25">
      <c r="A43" s="161">
        <v>13</v>
      </c>
      <c r="B43" s="160" t="s">
        <v>102</v>
      </c>
      <c r="C43" s="160" t="s">
        <v>103</v>
      </c>
      <c r="D43" s="156"/>
    </row>
    <row r="44" spans="1:4" ht="15.75" x14ac:dyDescent="0.25">
      <c r="A44" s="161">
        <v>14</v>
      </c>
      <c r="B44" s="160" t="s">
        <v>104</v>
      </c>
      <c r="C44" s="160" t="s">
        <v>105</v>
      </c>
      <c r="D44" s="156"/>
    </row>
    <row r="45" spans="1:4" ht="15.75" x14ac:dyDescent="0.25">
      <c r="A45" s="161">
        <v>15</v>
      </c>
      <c r="B45" s="160" t="s">
        <v>106</v>
      </c>
      <c r="C45" s="160" t="s">
        <v>107</v>
      </c>
      <c r="D45" s="156"/>
    </row>
    <row r="46" spans="1:4" ht="15.75" x14ac:dyDescent="0.25">
      <c r="A46" s="161">
        <v>16</v>
      </c>
      <c r="B46" s="155" t="s">
        <v>275</v>
      </c>
      <c r="C46" s="162" t="s">
        <v>276</v>
      </c>
      <c r="D46" s="156"/>
    </row>
    <row r="47" spans="1:4" ht="15.75" x14ac:dyDescent="0.25">
      <c r="A47" s="161">
        <v>17</v>
      </c>
      <c r="B47" s="155" t="s">
        <v>277</v>
      </c>
      <c r="C47" s="158" t="s">
        <v>278</v>
      </c>
      <c r="D47" s="156"/>
    </row>
    <row r="48" spans="1:4" ht="15.75" x14ac:dyDescent="0.25">
      <c r="A48" s="161">
        <v>18</v>
      </c>
      <c r="B48" s="157" t="s">
        <v>279</v>
      </c>
      <c r="C48" s="155" t="s">
        <v>280</v>
      </c>
      <c r="D48" s="156"/>
    </row>
    <row r="49" spans="1:4" ht="15.75" x14ac:dyDescent="0.25">
      <c r="A49" s="161">
        <v>19</v>
      </c>
      <c r="B49" s="155" t="s">
        <v>281</v>
      </c>
      <c r="C49" s="155" t="s">
        <v>282</v>
      </c>
      <c r="D49" s="156"/>
    </row>
    <row r="50" spans="1:4" ht="15.75" x14ac:dyDescent="0.25">
      <c r="A50" s="161">
        <v>20</v>
      </c>
      <c r="B50" s="155" t="s">
        <v>283</v>
      </c>
      <c r="C50" s="155" t="s">
        <v>284</v>
      </c>
    </row>
    <row r="51" spans="1:4" ht="15.75" x14ac:dyDescent="0.25">
      <c r="A51" s="161">
        <v>21</v>
      </c>
      <c r="B51" s="155" t="s">
        <v>285</v>
      </c>
      <c r="C51" s="155" t="s">
        <v>286</v>
      </c>
    </row>
    <row r="52" spans="1:4" ht="15.75" x14ac:dyDescent="0.25">
      <c r="A52" s="161">
        <v>22</v>
      </c>
      <c r="B52" s="155" t="s">
        <v>287</v>
      </c>
      <c r="C52" s="155" t="s">
        <v>288</v>
      </c>
    </row>
    <row r="54" spans="1:4" x14ac:dyDescent="0.25">
      <c r="B54" s="163" t="s">
        <v>61</v>
      </c>
    </row>
    <row r="56" spans="1:4" x14ac:dyDescent="0.25">
      <c r="A56" s="153" t="s">
        <v>29</v>
      </c>
      <c r="B56" s="153" t="s">
        <v>59</v>
      </c>
      <c r="C56" s="153" t="s">
        <v>60</v>
      </c>
    </row>
    <row r="57" spans="1:4" ht="15.75" x14ac:dyDescent="0.25">
      <c r="A57" s="164">
        <v>1</v>
      </c>
      <c r="B57" s="160" t="s">
        <v>108</v>
      </c>
      <c r="C57" s="160" t="s">
        <v>109</v>
      </c>
    </row>
    <row r="58" spans="1:4" ht="15.75" x14ac:dyDescent="0.25">
      <c r="A58" s="164">
        <v>2</v>
      </c>
      <c r="B58" s="160" t="s">
        <v>110</v>
      </c>
      <c r="C58" s="160" t="s">
        <v>111</v>
      </c>
    </row>
    <row r="59" spans="1:4" ht="15.75" x14ac:dyDescent="0.25">
      <c r="A59" s="164">
        <v>3</v>
      </c>
      <c r="B59" s="160" t="s">
        <v>112</v>
      </c>
      <c r="C59" s="160" t="s">
        <v>113</v>
      </c>
    </row>
    <row r="60" spans="1:4" ht="15.75" x14ac:dyDescent="0.25">
      <c r="A60" s="164">
        <v>4</v>
      </c>
      <c r="B60" s="160" t="s">
        <v>114</v>
      </c>
      <c r="C60" s="160" t="s">
        <v>115</v>
      </c>
    </row>
    <row r="61" spans="1:4" ht="15.75" x14ac:dyDescent="0.25">
      <c r="A61" s="164">
        <v>5</v>
      </c>
      <c r="B61" s="160" t="s">
        <v>116</v>
      </c>
      <c r="C61" s="160" t="s">
        <v>117</v>
      </c>
    </row>
    <row r="62" spans="1:4" ht="15.75" x14ac:dyDescent="0.25">
      <c r="A62" s="164">
        <v>6</v>
      </c>
      <c r="B62" s="160" t="s">
        <v>118</v>
      </c>
      <c r="C62" s="160" t="s">
        <v>119</v>
      </c>
    </row>
    <row r="63" spans="1:4" ht="15.75" x14ac:dyDescent="0.25">
      <c r="A63" s="164">
        <v>7</v>
      </c>
      <c r="B63" s="160" t="s">
        <v>56</v>
      </c>
      <c r="C63" s="165" t="s">
        <v>159</v>
      </c>
    </row>
    <row r="64" spans="1:4" ht="15.75" x14ac:dyDescent="0.25">
      <c r="A64" s="164">
        <v>8</v>
      </c>
      <c r="B64" s="160" t="s">
        <v>289</v>
      </c>
      <c r="C64" s="160" t="s">
        <v>120</v>
      </c>
    </row>
    <row r="65" spans="1:3" ht="15.75" x14ac:dyDescent="0.25">
      <c r="A65" s="164">
        <v>9</v>
      </c>
      <c r="B65" s="160" t="s">
        <v>290</v>
      </c>
      <c r="C65" s="160" t="s">
        <v>121</v>
      </c>
    </row>
    <row r="66" spans="1:3" ht="15.75" x14ac:dyDescent="0.25">
      <c r="A66" s="164">
        <v>10</v>
      </c>
      <c r="B66" s="160" t="s">
        <v>122</v>
      </c>
      <c r="C66" s="160" t="s">
        <v>123</v>
      </c>
    </row>
    <row r="67" spans="1:3" ht="15.75" x14ac:dyDescent="0.25">
      <c r="A67" s="164">
        <v>11</v>
      </c>
      <c r="B67" s="160" t="s">
        <v>291</v>
      </c>
      <c r="C67" s="160" t="s">
        <v>124</v>
      </c>
    </row>
    <row r="68" spans="1:3" ht="15.75" x14ac:dyDescent="0.25">
      <c r="A68" s="164">
        <v>12</v>
      </c>
      <c r="B68" s="160" t="s">
        <v>125</v>
      </c>
      <c r="C68" s="160" t="s">
        <v>126</v>
      </c>
    </row>
    <row r="69" spans="1:3" ht="15.75" x14ac:dyDescent="0.25">
      <c r="A69" s="164">
        <v>13</v>
      </c>
      <c r="B69" s="160" t="s">
        <v>127</v>
      </c>
      <c r="C69" s="160" t="s">
        <v>128</v>
      </c>
    </row>
    <row r="70" spans="1:3" ht="15.75" x14ac:dyDescent="0.25">
      <c r="A70" s="164">
        <v>14</v>
      </c>
      <c r="B70" s="160" t="s">
        <v>129</v>
      </c>
      <c r="C70" s="160" t="s">
        <v>130</v>
      </c>
    </row>
    <row r="71" spans="1:3" ht="15.75" x14ac:dyDescent="0.25">
      <c r="A71" s="164">
        <v>15</v>
      </c>
      <c r="B71" s="160" t="s">
        <v>292</v>
      </c>
      <c r="C71" s="160" t="s">
        <v>131</v>
      </c>
    </row>
    <row r="72" spans="1:3" ht="15.75" x14ac:dyDescent="0.25">
      <c r="A72" s="164">
        <v>16</v>
      </c>
      <c r="B72" s="160" t="s">
        <v>132</v>
      </c>
      <c r="C72" s="160" t="s">
        <v>133</v>
      </c>
    </row>
    <row r="73" spans="1:3" ht="15.75" x14ac:dyDescent="0.25">
      <c r="A73" s="164">
        <v>14</v>
      </c>
      <c r="B73" s="160" t="s">
        <v>134</v>
      </c>
      <c r="C73" s="160" t="s">
        <v>135</v>
      </c>
    </row>
    <row r="74" spans="1:3" ht="15.75" customHeight="1" x14ac:dyDescent="0.25">
      <c r="A74" s="164">
        <v>18</v>
      </c>
      <c r="B74" s="160" t="s">
        <v>136</v>
      </c>
      <c r="C74" s="160" t="s">
        <v>137</v>
      </c>
    </row>
    <row r="75" spans="1:3" ht="15.75" x14ac:dyDescent="0.25">
      <c r="A75" s="164">
        <v>19</v>
      </c>
      <c r="B75" s="160" t="s">
        <v>138</v>
      </c>
      <c r="C75" s="166" t="s">
        <v>139</v>
      </c>
    </row>
    <row r="76" spans="1:3" ht="15.75" x14ac:dyDescent="0.25">
      <c r="A76" s="164">
        <v>20</v>
      </c>
      <c r="B76" s="160" t="s">
        <v>140</v>
      </c>
      <c r="C76" s="160" t="s">
        <v>141</v>
      </c>
    </row>
    <row r="77" spans="1:3" ht="15.75" x14ac:dyDescent="0.25">
      <c r="A77" s="164">
        <v>21</v>
      </c>
      <c r="B77" s="160" t="s">
        <v>142</v>
      </c>
      <c r="C77" s="160" t="s">
        <v>143</v>
      </c>
    </row>
    <row r="78" spans="1:3" ht="15.75" x14ac:dyDescent="0.25">
      <c r="A78" s="164">
        <v>22</v>
      </c>
      <c r="B78" s="160" t="s">
        <v>144</v>
      </c>
      <c r="C78" s="160" t="s">
        <v>145</v>
      </c>
    </row>
    <row r="79" spans="1:3" ht="15.75" x14ac:dyDescent="0.25">
      <c r="A79" s="164">
        <v>23</v>
      </c>
      <c r="B79" s="155" t="s">
        <v>293</v>
      </c>
      <c r="C79" s="155" t="s">
        <v>294</v>
      </c>
    </row>
    <row r="80" spans="1:3" ht="15.75" x14ac:dyDescent="0.25">
      <c r="A80" s="164">
        <v>24</v>
      </c>
      <c r="B80" s="155" t="s">
        <v>295</v>
      </c>
      <c r="C80" s="155" t="s">
        <v>296</v>
      </c>
    </row>
    <row r="81" spans="1:5" ht="18" customHeight="1" x14ac:dyDescent="0.25">
      <c r="A81" s="167">
        <v>25</v>
      </c>
      <c r="B81" s="155" t="s">
        <v>297</v>
      </c>
      <c r="C81" s="155" t="s">
        <v>298</v>
      </c>
    </row>
    <row r="82" spans="1:5" ht="15.75" x14ac:dyDescent="0.25">
      <c r="A82" s="698"/>
      <c r="B82" s="698"/>
      <c r="C82" s="698"/>
    </row>
    <row r="83" spans="1:5" ht="15.75" thickBot="1" x14ac:dyDescent="0.3">
      <c r="A83" s="699" t="s">
        <v>62</v>
      </c>
      <c r="B83" s="699"/>
      <c r="C83" s="699"/>
    </row>
    <row r="84" spans="1:5" ht="15.75" thickBot="1" x14ac:dyDescent="0.3">
      <c r="A84" s="175" t="s">
        <v>29</v>
      </c>
      <c r="B84" s="176" t="s">
        <v>59</v>
      </c>
      <c r="C84" s="177" t="s">
        <v>60</v>
      </c>
    </row>
    <row r="85" spans="1:5" ht="15.75" x14ac:dyDescent="0.25">
      <c r="A85" s="179">
        <v>1</v>
      </c>
      <c r="B85" s="180" t="s">
        <v>299</v>
      </c>
      <c r="C85" s="181" t="s">
        <v>300</v>
      </c>
    </row>
    <row r="86" spans="1:5" ht="15.75" x14ac:dyDescent="0.25">
      <c r="A86" s="168">
        <v>2</v>
      </c>
      <c r="B86" s="185" t="s">
        <v>301</v>
      </c>
      <c r="C86" s="169" t="s">
        <v>302</v>
      </c>
      <c r="D86" s="156"/>
    </row>
    <row r="87" spans="1:5" ht="15.75" x14ac:dyDescent="0.25">
      <c r="A87" s="168">
        <v>3</v>
      </c>
      <c r="B87" s="169" t="s">
        <v>303</v>
      </c>
      <c r="C87" s="169" t="s">
        <v>304</v>
      </c>
      <c r="D87" s="156"/>
    </row>
    <row r="88" spans="1:5" ht="15.75" x14ac:dyDescent="0.25">
      <c r="A88" s="186">
        <v>4</v>
      </c>
      <c r="B88" s="187" t="s">
        <v>305</v>
      </c>
      <c r="C88" s="169" t="s">
        <v>306</v>
      </c>
      <c r="D88" s="156"/>
    </row>
    <row r="89" spans="1:5" ht="15.75" x14ac:dyDescent="0.25">
      <c r="A89" s="168">
        <v>5</v>
      </c>
      <c r="B89" s="178" t="s">
        <v>307</v>
      </c>
      <c r="C89" s="155" t="s">
        <v>308</v>
      </c>
      <c r="D89" s="156"/>
    </row>
    <row r="90" spans="1:5" ht="15.75" x14ac:dyDescent="0.25">
      <c r="A90" s="168">
        <v>6</v>
      </c>
      <c r="B90" s="155" t="s">
        <v>309</v>
      </c>
      <c r="C90" s="155" t="s">
        <v>310</v>
      </c>
      <c r="D90" s="156"/>
    </row>
    <row r="91" spans="1:5" ht="15.75" x14ac:dyDescent="0.25">
      <c r="A91" s="168">
        <v>7</v>
      </c>
      <c r="B91" s="170" t="s">
        <v>311</v>
      </c>
      <c r="C91" s="155" t="s">
        <v>312</v>
      </c>
      <c r="D91" s="156"/>
    </row>
    <row r="92" spans="1:5" ht="15.75" x14ac:dyDescent="0.25">
      <c r="A92" s="168">
        <v>8</v>
      </c>
      <c r="B92" s="157" t="s">
        <v>313</v>
      </c>
      <c r="C92" s="155" t="s">
        <v>314</v>
      </c>
      <c r="D92" s="156"/>
    </row>
    <row r="93" spans="1:5" ht="15.75" x14ac:dyDescent="0.25">
      <c r="A93" s="168">
        <v>9</v>
      </c>
      <c r="B93" s="155" t="s">
        <v>315</v>
      </c>
      <c r="C93" s="155" t="s">
        <v>316</v>
      </c>
      <c r="D93" s="156"/>
      <c r="E93" s="156"/>
    </row>
    <row r="94" spans="1:5" ht="15.75" x14ac:dyDescent="0.25">
      <c r="A94" s="168">
        <v>10</v>
      </c>
      <c r="B94" s="155" t="s">
        <v>317</v>
      </c>
      <c r="C94" s="155" t="s">
        <v>318</v>
      </c>
      <c r="D94" s="156"/>
    </row>
    <row r="95" spans="1:5" ht="15.75" x14ac:dyDescent="0.25">
      <c r="A95" s="168">
        <v>11</v>
      </c>
      <c r="B95" s="160" t="s">
        <v>319</v>
      </c>
      <c r="C95" s="160" t="s">
        <v>146</v>
      </c>
      <c r="D95" s="156"/>
    </row>
    <row r="96" spans="1:5" ht="15.75" x14ac:dyDescent="0.25">
      <c r="A96" s="168">
        <v>12</v>
      </c>
      <c r="B96" s="160" t="s">
        <v>147</v>
      </c>
      <c r="C96" s="160" t="s">
        <v>148</v>
      </c>
      <c r="D96" s="156"/>
    </row>
    <row r="97" spans="1:4" ht="15.75" x14ac:dyDescent="0.25">
      <c r="A97" s="168">
        <v>13</v>
      </c>
      <c r="B97" s="160" t="s">
        <v>149</v>
      </c>
      <c r="C97" s="160" t="s">
        <v>150</v>
      </c>
      <c r="D97" s="156"/>
    </row>
    <row r="98" spans="1:4" ht="15.75" x14ac:dyDescent="0.25">
      <c r="A98" s="168">
        <v>14</v>
      </c>
      <c r="B98" s="160" t="s">
        <v>151</v>
      </c>
      <c r="C98" s="160" t="s">
        <v>152</v>
      </c>
      <c r="D98" s="156"/>
    </row>
    <row r="99" spans="1:4" ht="15.75" x14ac:dyDescent="0.25">
      <c r="A99" s="168">
        <v>15</v>
      </c>
      <c r="B99" s="160" t="s">
        <v>153</v>
      </c>
      <c r="C99" s="160" t="s">
        <v>154</v>
      </c>
      <c r="D99" s="156"/>
    </row>
    <row r="100" spans="1:4" ht="15.75" x14ac:dyDescent="0.25">
      <c r="A100" s="168">
        <v>16</v>
      </c>
      <c r="B100" s="178" t="s">
        <v>320</v>
      </c>
      <c r="C100" s="155" t="s">
        <v>321</v>
      </c>
      <c r="D100" s="156"/>
    </row>
    <row r="101" spans="1:4" ht="15.75" x14ac:dyDescent="0.25">
      <c r="A101" s="168">
        <v>17</v>
      </c>
      <c r="B101" s="160" t="s">
        <v>155</v>
      </c>
      <c r="C101" s="160" t="s">
        <v>156</v>
      </c>
      <c r="D101" s="156"/>
    </row>
    <row r="102" spans="1:4" ht="15.75" x14ac:dyDescent="0.25">
      <c r="A102" s="168">
        <v>18</v>
      </c>
      <c r="B102" s="171" t="s">
        <v>157</v>
      </c>
      <c r="C102" s="160" t="s">
        <v>158</v>
      </c>
      <c r="D102" s="156"/>
    </row>
    <row r="103" spans="1:4" ht="15.75" x14ac:dyDescent="0.25">
      <c r="A103" s="168">
        <v>19</v>
      </c>
      <c r="B103" s="155" t="s">
        <v>322</v>
      </c>
      <c r="C103" s="155" t="s">
        <v>323</v>
      </c>
      <c r="D103" s="156"/>
    </row>
    <row r="104" spans="1:4" ht="15.75" x14ac:dyDescent="0.25">
      <c r="A104" s="168">
        <v>20</v>
      </c>
      <c r="B104" s="155" t="s">
        <v>324</v>
      </c>
      <c r="C104" s="155" t="s">
        <v>325</v>
      </c>
      <c r="D104" s="156"/>
    </row>
    <row r="105" spans="1:4" ht="15.75" x14ac:dyDescent="0.25">
      <c r="A105" s="168">
        <v>21</v>
      </c>
      <c r="B105" s="155" t="s">
        <v>326</v>
      </c>
      <c r="C105" s="155" t="s">
        <v>327</v>
      </c>
      <c r="D105" s="156"/>
    </row>
    <row r="106" spans="1:4" ht="15.75" x14ac:dyDescent="0.25">
      <c r="A106" s="168">
        <v>22</v>
      </c>
      <c r="B106" s="155" t="s">
        <v>328</v>
      </c>
      <c r="C106" s="155" t="s">
        <v>329</v>
      </c>
      <c r="D106" s="156"/>
    </row>
    <row r="107" spans="1:4" ht="15.75" x14ac:dyDescent="0.25">
      <c r="A107" s="168">
        <v>23</v>
      </c>
      <c r="B107" s="155" t="s">
        <v>330</v>
      </c>
      <c r="C107" s="155" t="s">
        <v>331</v>
      </c>
      <c r="D107" s="156"/>
    </row>
    <row r="108" spans="1:4" ht="15.75" x14ac:dyDescent="0.25">
      <c r="A108" s="168">
        <v>24</v>
      </c>
      <c r="B108" s="155" t="s">
        <v>332</v>
      </c>
      <c r="C108" s="155" t="s">
        <v>333</v>
      </c>
      <c r="D108" s="156"/>
    </row>
    <row r="109" spans="1:4" ht="16.5" thickBot="1" x14ac:dyDescent="0.3">
      <c r="A109" s="182">
        <v>25</v>
      </c>
      <c r="B109" s="183" t="s">
        <v>334</v>
      </c>
      <c r="C109" s="184" t="s">
        <v>335</v>
      </c>
    </row>
    <row r="110" spans="1:4" ht="15.75" x14ac:dyDescent="0.25">
      <c r="A110" s="172"/>
      <c r="B110" s="173"/>
      <c r="C110" s="174"/>
    </row>
    <row r="111" spans="1:4" ht="15.75" x14ac:dyDescent="0.25">
      <c r="A111" s="172"/>
      <c r="B111" s="173"/>
      <c r="C111" s="174"/>
    </row>
  </sheetData>
  <mergeCells count="5">
    <mergeCell ref="A82:C82"/>
    <mergeCell ref="A83:C83"/>
    <mergeCell ref="A27:C27"/>
    <mergeCell ref="A28:C28"/>
    <mergeCell ref="A29:C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L16" sqref="L16"/>
    </sheetView>
  </sheetViews>
  <sheetFormatPr defaultRowHeight="12.75" x14ac:dyDescent="0.2"/>
  <cols>
    <col min="1" max="1" width="40.42578125" style="58" customWidth="1"/>
    <col min="2" max="7" width="9.140625" style="58"/>
    <col min="8" max="8" width="12.28515625" style="58" customWidth="1"/>
    <col min="9" max="9" width="13.5703125" style="58" customWidth="1"/>
    <col min="10" max="16384" width="9.140625" style="58"/>
  </cols>
  <sheetData>
    <row r="1" spans="1:10" ht="13.5" thickBot="1" x14ac:dyDescent="0.25"/>
    <row r="2" spans="1:10" ht="16.5" thickBot="1" x14ac:dyDescent="0.25">
      <c r="A2" s="425" t="s">
        <v>194</v>
      </c>
      <c r="B2" s="427" t="s">
        <v>40</v>
      </c>
      <c r="C2" s="429" t="s">
        <v>195</v>
      </c>
      <c r="D2" s="430"/>
      <c r="E2" s="430"/>
      <c r="F2" s="430"/>
      <c r="G2" s="430"/>
      <c r="H2" s="431"/>
      <c r="I2" s="432" t="s">
        <v>24</v>
      </c>
      <c r="J2" s="433"/>
    </row>
    <row r="3" spans="1:10" s="59" customFormat="1" ht="35.25" customHeight="1" thickBot="1" x14ac:dyDescent="0.25">
      <c r="A3" s="426"/>
      <c r="B3" s="428"/>
      <c r="C3" s="136" t="s">
        <v>39</v>
      </c>
      <c r="D3" s="137" t="s">
        <v>38</v>
      </c>
      <c r="E3" s="137" t="s">
        <v>37</v>
      </c>
      <c r="F3" s="137" t="s">
        <v>36</v>
      </c>
      <c r="G3" s="137" t="s">
        <v>12</v>
      </c>
      <c r="H3" s="137" t="s">
        <v>196</v>
      </c>
      <c r="I3" s="138" t="s">
        <v>35</v>
      </c>
      <c r="J3" s="139" t="s">
        <v>34</v>
      </c>
    </row>
    <row r="4" spans="1:10" ht="15.75" x14ac:dyDescent="0.2">
      <c r="A4" s="144">
        <v>1</v>
      </c>
      <c r="B4" s="145">
        <v>2</v>
      </c>
      <c r="C4" s="145">
        <v>3</v>
      </c>
      <c r="D4" s="145">
        <v>4</v>
      </c>
      <c r="E4" s="145">
        <v>5</v>
      </c>
      <c r="F4" s="145">
        <v>6</v>
      </c>
      <c r="G4" s="145">
        <v>7</v>
      </c>
      <c r="H4" s="145">
        <v>8</v>
      </c>
      <c r="I4" s="145">
        <v>9</v>
      </c>
      <c r="J4" s="146">
        <v>10</v>
      </c>
    </row>
    <row r="5" spans="1:10" ht="12" customHeight="1" x14ac:dyDescent="0.2">
      <c r="A5" s="60" t="s">
        <v>5</v>
      </c>
      <c r="B5" s="140"/>
      <c r="C5" s="134">
        <v>507</v>
      </c>
      <c r="D5" s="141" t="s">
        <v>226</v>
      </c>
      <c r="E5" s="134" t="s">
        <v>527</v>
      </c>
      <c r="F5" s="134">
        <v>111</v>
      </c>
      <c r="G5" s="135">
        <v>211</v>
      </c>
      <c r="H5" s="142"/>
      <c r="I5" s="142">
        <f>'анализ нов'!K18</f>
        <v>7011367.1242857138</v>
      </c>
      <c r="J5" s="143"/>
    </row>
    <row r="6" spans="1:10" s="59" customFormat="1" ht="12" customHeight="1" x14ac:dyDescent="0.2">
      <c r="A6" s="60" t="s">
        <v>6</v>
      </c>
      <c r="B6" s="61"/>
      <c r="C6" s="62">
        <v>507</v>
      </c>
      <c r="D6" s="63" t="s">
        <v>226</v>
      </c>
      <c r="E6" s="134" t="s">
        <v>527</v>
      </c>
      <c r="F6" s="62">
        <v>111</v>
      </c>
      <c r="G6" s="62">
        <v>213</v>
      </c>
      <c r="H6" s="64"/>
      <c r="I6" s="353">
        <f>'анализ нов'!K19</f>
        <v>2117432.8715342856</v>
      </c>
      <c r="J6" s="65"/>
    </row>
    <row r="7" spans="1:10" ht="12" customHeight="1" x14ac:dyDescent="0.2">
      <c r="A7" s="60" t="s">
        <v>7</v>
      </c>
      <c r="B7" s="61"/>
      <c r="C7" s="62">
        <v>507</v>
      </c>
      <c r="D7" s="63" t="s">
        <v>226</v>
      </c>
      <c r="E7" s="134" t="s">
        <v>527</v>
      </c>
      <c r="F7" s="62">
        <v>244</v>
      </c>
      <c r="G7" s="62">
        <v>221</v>
      </c>
      <c r="H7" s="62"/>
      <c r="I7" s="353">
        <f>'анализ нов'!K23</f>
        <v>60000</v>
      </c>
      <c r="J7" s="66"/>
    </row>
    <row r="8" spans="1:10" ht="12" customHeight="1" x14ac:dyDescent="0.2">
      <c r="A8" s="60" t="s">
        <v>215</v>
      </c>
      <c r="B8" s="61"/>
      <c r="C8" s="62">
        <v>507</v>
      </c>
      <c r="D8" s="63" t="s">
        <v>226</v>
      </c>
      <c r="E8" s="134" t="s">
        <v>527</v>
      </c>
      <c r="F8" s="62">
        <v>244</v>
      </c>
      <c r="G8" s="62">
        <v>226</v>
      </c>
      <c r="H8" s="62"/>
      <c r="I8" s="353">
        <f>'анализ нов'!K25</f>
        <v>36000</v>
      </c>
      <c r="J8" s="66"/>
    </row>
    <row r="9" spans="1:10" ht="12" customHeight="1" x14ac:dyDescent="0.2">
      <c r="A9" s="60" t="s">
        <v>216</v>
      </c>
      <c r="B9" s="61"/>
      <c r="C9" s="62">
        <v>507</v>
      </c>
      <c r="D9" s="63" t="s">
        <v>226</v>
      </c>
      <c r="E9" s="134" t="s">
        <v>527</v>
      </c>
      <c r="F9" s="62">
        <v>244</v>
      </c>
      <c r="G9" s="62">
        <v>310</v>
      </c>
      <c r="H9" s="62"/>
      <c r="I9" s="353">
        <f>'анализ нов'!K26</f>
        <v>153600</v>
      </c>
      <c r="J9" s="66"/>
    </row>
    <row r="10" spans="1:10" ht="12" customHeight="1" thickBot="1" x14ac:dyDescent="0.25">
      <c r="A10" s="147" t="s">
        <v>217</v>
      </c>
      <c r="B10" s="67"/>
      <c r="C10" s="68">
        <v>507</v>
      </c>
      <c r="D10" s="69" t="s">
        <v>226</v>
      </c>
      <c r="E10" s="148" t="s">
        <v>527</v>
      </c>
      <c r="F10" s="68">
        <v>244</v>
      </c>
      <c r="G10" s="148">
        <v>340</v>
      </c>
      <c r="H10" s="68"/>
      <c r="I10" s="354">
        <f>'анализ нов'!K27</f>
        <v>102600</v>
      </c>
      <c r="J10" s="70"/>
    </row>
    <row r="11" spans="1:10" s="59" customFormat="1" ht="16.5" thickBot="1" x14ac:dyDescent="0.25">
      <c r="A11" s="434" t="s">
        <v>197</v>
      </c>
      <c r="B11" s="435"/>
      <c r="C11" s="438"/>
      <c r="D11" s="439"/>
      <c r="E11" s="439"/>
      <c r="F11" s="439"/>
      <c r="G11" s="439"/>
      <c r="H11" s="440"/>
      <c r="I11" s="355">
        <f>SUM(I5:I10)</f>
        <v>9480999.9958199989</v>
      </c>
      <c r="J11" s="71"/>
    </row>
    <row r="12" spans="1:10" ht="16.5" thickBot="1" x14ac:dyDescent="0.25">
      <c r="A12" s="436" t="s">
        <v>198</v>
      </c>
      <c r="B12" s="436"/>
      <c r="C12" s="436"/>
      <c r="D12" s="436"/>
      <c r="E12" s="436"/>
      <c r="F12" s="436"/>
      <c r="G12" s="436"/>
      <c r="H12" s="437"/>
      <c r="I12" s="356">
        <f>I11</f>
        <v>9480999.9958199989</v>
      </c>
      <c r="J12" s="72"/>
    </row>
    <row r="13" spans="1:10" ht="15.75" x14ac:dyDescent="0.25">
      <c r="A13" s="57"/>
    </row>
    <row r="15" spans="1:10" ht="15.75" x14ac:dyDescent="0.25">
      <c r="A15" s="51" t="s">
        <v>199</v>
      </c>
      <c r="B15" s="56"/>
      <c r="C15" s="56"/>
      <c r="D15" s="56"/>
      <c r="E15" s="56"/>
      <c r="F15" s="56"/>
      <c r="G15" s="56"/>
      <c r="H15" s="56"/>
      <c r="I15" s="56"/>
      <c r="J15" s="56"/>
    </row>
    <row r="16" spans="1:10" ht="15.75" x14ac:dyDescent="0.25">
      <c r="A16" s="56" t="s">
        <v>200</v>
      </c>
      <c r="B16" s="56"/>
      <c r="C16" s="56"/>
      <c r="D16" s="56"/>
      <c r="E16" s="56"/>
      <c r="F16" s="56"/>
      <c r="G16" s="56"/>
      <c r="H16" s="56"/>
      <c r="I16" s="56"/>
      <c r="J16" s="56"/>
    </row>
    <row r="17" spans="1:10" ht="15.75" x14ac:dyDescent="0.25">
      <c r="A17" s="56" t="s">
        <v>201</v>
      </c>
      <c r="B17" s="56"/>
      <c r="C17" s="56"/>
      <c r="D17" s="56"/>
      <c r="E17" s="56"/>
      <c r="F17" s="56"/>
      <c r="G17" s="56"/>
      <c r="H17" s="56"/>
      <c r="I17" s="56"/>
    </row>
    <row r="18" spans="1:10" ht="15.75" x14ac:dyDescent="0.25">
      <c r="A18" s="420" t="s">
        <v>202</v>
      </c>
      <c r="B18" s="420"/>
      <c r="C18" s="420"/>
      <c r="D18" s="420"/>
      <c r="E18" s="420"/>
      <c r="F18" s="420"/>
      <c r="G18" s="420"/>
      <c r="H18" s="420"/>
      <c r="I18" s="420"/>
      <c r="J18" s="73">
        <v>1</v>
      </c>
    </row>
    <row r="19" spans="1:10" ht="15.75" x14ac:dyDescent="0.25">
      <c r="A19" s="56" t="s">
        <v>203</v>
      </c>
      <c r="B19" s="56"/>
      <c r="C19" s="56"/>
      <c r="D19" s="56"/>
      <c r="E19" s="56"/>
      <c r="F19" s="56"/>
      <c r="G19" s="56"/>
      <c r="H19" s="56"/>
      <c r="I19" s="56"/>
      <c r="J19" s="56"/>
    </row>
    <row r="20" spans="1:10" ht="15.75" x14ac:dyDescent="0.25">
      <c r="A20" s="56" t="s">
        <v>204</v>
      </c>
      <c r="B20" s="56"/>
      <c r="C20" s="56"/>
      <c r="D20" s="56"/>
      <c r="E20" s="56"/>
      <c r="F20" s="56"/>
      <c r="G20" s="56"/>
      <c r="H20" s="56"/>
      <c r="I20" s="56"/>
      <c r="J20" s="56"/>
    </row>
    <row r="21" spans="1:10" ht="15.75" x14ac:dyDescent="0.25">
      <c r="A21" s="57"/>
    </row>
    <row r="22" spans="1:10" ht="15.75" x14ac:dyDescent="0.25">
      <c r="A22" s="56" t="s">
        <v>231</v>
      </c>
      <c r="B22" s="56"/>
      <c r="C22" s="56"/>
      <c r="D22" s="56"/>
      <c r="E22" s="56"/>
      <c r="F22" s="56"/>
      <c r="G22" s="56"/>
      <c r="H22" s="56"/>
      <c r="I22" s="56"/>
      <c r="J22" s="56"/>
    </row>
    <row r="23" spans="1:10" ht="15.75" x14ac:dyDescent="0.25">
      <c r="A23" s="56" t="s">
        <v>205</v>
      </c>
      <c r="B23" s="56"/>
      <c r="C23" s="56"/>
      <c r="D23" s="56"/>
      <c r="E23" s="56"/>
      <c r="F23" s="56"/>
      <c r="G23" s="56"/>
      <c r="H23" s="56"/>
      <c r="I23" s="56"/>
      <c r="J23" s="56"/>
    </row>
    <row r="24" spans="1:10" ht="15.75" x14ac:dyDescent="0.25">
      <c r="A24" s="57" t="s">
        <v>206</v>
      </c>
    </row>
    <row r="25" spans="1:10" ht="15.75" x14ac:dyDescent="0.25">
      <c r="A25" s="57"/>
    </row>
    <row r="26" spans="1:10" ht="15.75" x14ac:dyDescent="0.25">
      <c r="A26" s="56" t="s">
        <v>207</v>
      </c>
      <c r="B26" s="56"/>
      <c r="C26" s="56"/>
      <c r="D26" s="56"/>
      <c r="E26" s="56"/>
      <c r="F26" s="56"/>
      <c r="G26" s="56"/>
      <c r="H26" s="56"/>
      <c r="I26" s="56"/>
      <c r="J26" s="56"/>
    </row>
    <row r="27" spans="1:10" ht="15.75" x14ac:dyDescent="0.25">
      <c r="A27" s="56" t="s">
        <v>208</v>
      </c>
      <c r="B27" s="56"/>
      <c r="C27" s="56"/>
      <c r="D27" s="56"/>
      <c r="E27" s="56"/>
      <c r="F27" s="56"/>
      <c r="G27" s="56"/>
      <c r="H27" s="56"/>
    </row>
    <row r="28" spans="1:10" ht="15.75" x14ac:dyDescent="0.25">
      <c r="A28" s="56" t="s">
        <v>209</v>
      </c>
      <c r="B28" s="56"/>
      <c r="C28" s="56"/>
      <c r="D28" s="56"/>
      <c r="E28" s="56"/>
      <c r="F28" s="56"/>
      <c r="G28" s="56"/>
      <c r="H28" s="56"/>
      <c r="I28" s="56"/>
    </row>
  </sheetData>
  <mergeCells count="8">
    <mergeCell ref="A18:I18"/>
    <mergeCell ref="A2:A3"/>
    <mergeCell ref="B2:B3"/>
    <mergeCell ref="C2:H2"/>
    <mergeCell ref="I2:J2"/>
    <mergeCell ref="A11:B11"/>
    <mergeCell ref="A12:H12"/>
    <mergeCell ref="C11:H1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WVT29"/>
  <sheetViews>
    <sheetView view="pageBreakPreview" zoomScale="70" zoomScaleNormal="82" zoomScaleSheetLayoutView="70" workbookViewId="0">
      <selection activeCell="M31" sqref="M31"/>
    </sheetView>
  </sheetViews>
  <sheetFormatPr defaultRowHeight="15.75" x14ac:dyDescent="0.25"/>
  <cols>
    <col min="1" max="1" width="39.140625" style="2" customWidth="1"/>
    <col min="2" max="2" width="11.140625" style="2" customWidth="1"/>
    <col min="3" max="3" width="10.85546875" style="2" customWidth="1"/>
    <col min="4" max="4" width="15.28515625" style="18" customWidth="1"/>
    <col min="5" max="6" width="14.28515625" style="18" customWidth="1"/>
    <col min="7" max="7" width="16.140625" style="18" customWidth="1"/>
    <col min="8" max="8" width="16" style="18" customWidth="1"/>
    <col min="9" max="9" width="12.140625" style="18" customWidth="1"/>
    <col min="10" max="10" width="14.7109375" style="18" customWidth="1"/>
    <col min="11" max="11" width="16.42578125" style="18" customWidth="1"/>
    <col min="12" max="12" width="16" style="18" customWidth="1"/>
    <col min="13" max="13" width="13.7109375" style="18" customWidth="1"/>
    <col min="14" max="14" width="9.140625" style="2"/>
    <col min="15" max="15" width="17.7109375" style="2" customWidth="1"/>
    <col min="16" max="256" width="9.140625" style="2"/>
    <col min="257" max="257" width="48.42578125" style="2" customWidth="1"/>
    <col min="258" max="258" width="10.85546875" style="2" customWidth="1"/>
    <col min="259" max="259" width="15.28515625" style="2" customWidth="1"/>
    <col min="260" max="260" width="14.28515625" style="2" customWidth="1"/>
    <col min="261" max="261" width="14" style="2" customWidth="1"/>
    <col min="262" max="262" width="16.140625" style="2" customWidth="1"/>
    <col min="263" max="263" width="16" style="2" customWidth="1"/>
    <col min="264" max="264" width="12.140625" style="2" customWidth="1"/>
    <col min="265" max="265" width="14.7109375" style="2" customWidth="1"/>
    <col min="266" max="266" width="16.42578125" style="2" customWidth="1"/>
    <col min="267" max="267" width="16" style="2" customWidth="1"/>
    <col min="268" max="268" width="13.7109375" style="2" customWidth="1"/>
    <col min="269" max="512" width="9.140625" style="2"/>
    <col min="513" max="513" width="48.42578125" style="2" customWidth="1"/>
    <col min="514" max="514" width="10.85546875" style="2" customWidth="1"/>
    <col min="515" max="515" width="15.28515625" style="2" customWidth="1"/>
    <col min="516" max="516" width="14.28515625" style="2" customWidth="1"/>
    <col min="517" max="517" width="14" style="2" customWidth="1"/>
    <col min="518" max="518" width="16.140625" style="2" customWidth="1"/>
    <col min="519" max="519" width="16" style="2" customWidth="1"/>
    <col min="520" max="520" width="12.140625" style="2" customWidth="1"/>
    <col min="521" max="521" width="14.7109375" style="2" customWidth="1"/>
    <col min="522" max="522" width="16.42578125" style="2" customWidth="1"/>
    <col min="523" max="523" width="16" style="2" customWidth="1"/>
    <col min="524" max="524" width="13.7109375" style="2" customWidth="1"/>
    <col min="525" max="768" width="9.140625" style="2"/>
    <col min="769" max="769" width="48.42578125" style="2" customWidth="1"/>
    <col min="770" max="770" width="10.85546875" style="2" customWidth="1"/>
    <col min="771" max="771" width="15.28515625" style="2" customWidth="1"/>
    <col min="772" max="772" width="14.28515625" style="2" customWidth="1"/>
    <col min="773" max="773" width="14" style="2" customWidth="1"/>
    <col min="774" max="774" width="16.140625" style="2" customWidth="1"/>
    <col min="775" max="775" width="16" style="2" customWidth="1"/>
    <col min="776" max="776" width="12.140625" style="2" customWidth="1"/>
    <col min="777" max="777" width="14.7109375" style="2" customWidth="1"/>
    <col min="778" max="778" width="16.42578125" style="2" customWidth="1"/>
    <col min="779" max="779" width="16" style="2" customWidth="1"/>
    <col min="780" max="780" width="13.7109375" style="2" customWidth="1"/>
    <col min="781" max="1024" width="9.140625" style="2"/>
    <col min="1025" max="1025" width="48.42578125" style="2" customWidth="1"/>
    <col min="1026" max="1026" width="10.85546875" style="2" customWidth="1"/>
    <col min="1027" max="1027" width="15.28515625" style="2" customWidth="1"/>
    <col min="1028" max="1028" width="14.28515625" style="2" customWidth="1"/>
    <col min="1029" max="1029" width="14" style="2" customWidth="1"/>
    <col min="1030" max="1030" width="16.140625" style="2" customWidth="1"/>
    <col min="1031" max="1031" width="16" style="2" customWidth="1"/>
    <col min="1032" max="1032" width="12.140625" style="2" customWidth="1"/>
    <col min="1033" max="1033" width="14.7109375" style="2" customWidth="1"/>
    <col min="1034" max="1034" width="16.42578125" style="2" customWidth="1"/>
    <col min="1035" max="1035" width="16" style="2" customWidth="1"/>
    <col min="1036" max="1036" width="13.7109375" style="2" customWidth="1"/>
    <col min="1037" max="1280" width="9.140625" style="2"/>
    <col min="1281" max="1281" width="48.42578125" style="2" customWidth="1"/>
    <col min="1282" max="1282" width="10.85546875" style="2" customWidth="1"/>
    <col min="1283" max="1283" width="15.28515625" style="2" customWidth="1"/>
    <col min="1284" max="1284" width="14.28515625" style="2" customWidth="1"/>
    <col min="1285" max="1285" width="14" style="2" customWidth="1"/>
    <col min="1286" max="1286" width="16.140625" style="2" customWidth="1"/>
    <col min="1287" max="1287" width="16" style="2" customWidth="1"/>
    <col min="1288" max="1288" width="12.140625" style="2" customWidth="1"/>
    <col min="1289" max="1289" width="14.7109375" style="2" customWidth="1"/>
    <col min="1290" max="1290" width="16.42578125" style="2" customWidth="1"/>
    <col min="1291" max="1291" width="16" style="2" customWidth="1"/>
    <col min="1292" max="1292" width="13.7109375" style="2" customWidth="1"/>
    <col min="1293" max="1536" width="9.140625" style="2"/>
    <col min="1537" max="1537" width="48.42578125" style="2" customWidth="1"/>
    <col min="1538" max="1538" width="10.85546875" style="2" customWidth="1"/>
    <col min="1539" max="1539" width="15.28515625" style="2" customWidth="1"/>
    <col min="1540" max="1540" width="14.28515625" style="2" customWidth="1"/>
    <col min="1541" max="1541" width="14" style="2" customWidth="1"/>
    <col min="1542" max="1542" width="16.140625" style="2" customWidth="1"/>
    <col min="1543" max="1543" width="16" style="2" customWidth="1"/>
    <col min="1544" max="1544" width="12.140625" style="2" customWidth="1"/>
    <col min="1545" max="1545" width="14.7109375" style="2" customWidth="1"/>
    <col min="1546" max="1546" width="16.42578125" style="2" customWidth="1"/>
    <col min="1547" max="1547" width="16" style="2" customWidth="1"/>
    <col min="1548" max="1548" width="13.7109375" style="2" customWidth="1"/>
    <col min="1549" max="1792" width="9.140625" style="2"/>
    <col min="1793" max="1793" width="48.42578125" style="2" customWidth="1"/>
    <col min="1794" max="1794" width="10.85546875" style="2" customWidth="1"/>
    <col min="1795" max="1795" width="15.28515625" style="2" customWidth="1"/>
    <col min="1796" max="1796" width="14.28515625" style="2" customWidth="1"/>
    <col min="1797" max="1797" width="14" style="2" customWidth="1"/>
    <col min="1798" max="1798" width="16.140625" style="2" customWidth="1"/>
    <col min="1799" max="1799" width="16" style="2" customWidth="1"/>
    <col min="1800" max="1800" width="12.140625" style="2" customWidth="1"/>
    <col min="1801" max="1801" width="14.7109375" style="2" customWidth="1"/>
    <col min="1802" max="1802" width="16.42578125" style="2" customWidth="1"/>
    <col min="1803" max="1803" width="16" style="2" customWidth="1"/>
    <col min="1804" max="1804" width="13.7109375" style="2" customWidth="1"/>
    <col min="1805" max="2048" width="9.140625" style="2"/>
    <col min="2049" max="2049" width="48.42578125" style="2" customWidth="1"/>
    <col min="2050" max="2050" width="10.85546875" style="2" customWidth="1"/>
    <col min="2051" max="2051" width="15.28515625" style="2" customWidth="1"/>
    <col min="2052" max="2052" width="14.28515625" style="2" customWidth="1"/>
    <col min="2053" max="2053" width="14" style="2" customWidth="1"/>
    <col min="2054" max="2054" width="16.140625" style="2" customWidth="1"/>
    <col min="2055" max="2055" width="16" style="2" customWidth="1"/>
    <col min="2056" max="2056" width="12.140625" style="2" customWidth="1"/>
    <col min="2057" max="2057" width="14.7109375" style="2" customWidth="1"/>
    <col min="2058" max="2058" width="16.42578125" style="2" customWidth="1"/>
    <col min="2059" max="2059" width="16" style="2" customWidth="1"/>
    <col min="2060" max="2060" width="13.7109375" style="2" customWidth="1"/>
    <col min="2061" max="2304" width="9.140625" style="2"/>
    <col min="2305" max="2305" width="48.42578125" style="2" customWidth="1"/>
    <col min="2306" max="2306" width="10.85546875" style="2" customWidth="1"/>
    <col min="2307" max="2307" width="15.28515625" style="2" customWidth="1"/>
    <col min="2308" max="2308" width="14.28515625" style="2" customWidth="1"/>
    <col min="2309" max="2309" width="14" style="2" customWidth="1"/>
    <col min="2310" max="2310" width="16.140625" style="2" customWidth="1"/>
    <col min="2311" max="2311" width="16" style="2" customWidth="1"/>
    <col min="2312" max="2312" width="12.140625" style="2" customWidth="1"/>
    <col min="2313" max="2313" width="14.7109375" style="2" customWidth="1"/>
    <col min="2314" max="2314" width="16.42578125" style="2" customWidth="1"/>
    <col min="2315" max="2315" width="16" style="2" customWidth="1"/>
    <col min="2316" max="2316" width="13.7109375" style="2" customWidth="1"/>
    <col min="2317" max="2560" width="9.140625" style="2"/>
    <col min="2561" max="2561" width="48.42578125" style="2" customWidth="1"/>
    <col min="2562" max="2562" width="10.85546875" style="2" customWidth="1"/>
    <col min="2563" max="2563" width="15.28515625" style="2" customWidth="1"/>
    <col min="2564" max="2564" width="14.28515625" style="2" customWidth="1"/>
    <col min="2565" max="2565" width="14" style="2" customWidth="1"/>
    <col min="2566" max="2566" width="16.140625" style="2" customWidth="1"/>
    <col min="2567" max="2567" width="16" style="2" customWidth="1"/>
    <col min="2568" max="2568" width="12.140625" style="2" customWidth="1"/>
    <col min="2569" max="2569" width="14.7109375" style="2" customWidth="1"/>
    <col min="2570" max="2570" width="16.42578125" style="2" customWidth="1"/>
    <col min="2571" max="2571" width="16" style="2" customWidth="1"/>
    <col min="2572" max="2572" width="13.7109375" style="2" customWidth="1"/>
    <col min="2573" max="2816" width="9.140625" style="2"/>
    <col min="2817" max="2817" width="48.42578125" style="2" customWidth="1"/>
    <col min="2818" max="2818" width="10.85546875" style="2" customWidth="1"/>
    <col min="2819" max="2819" width="15.28515625" style="2" customWidth="1"/>
    <col min="2820" max="2820" width="14.28515625" style="2" customWidth="1"/>
    <col min="2821" max="2821" width="14" style="2" customWidth="1"/>
    <col min="2822" max="2822" width="16.140625" style="2" customWidth="1"/>
    <col min="2823" max="2823" width="16" style="2" customWidth="1"/>
    <col min="2824" max="2824" width="12.140625" style="2" customWidth="1"/>
    <col min="2825" max="2825" width="14.7109375" style="2" customWidth="1"/>
    <col min="2826" max="2826" width="16.42578125" style="2" customWidth="1"/>
    <col min="2827" max="2827" width="16" style="2" customWidth="1"/>
    <col min="2828" max="2828" width="13.7109375" style="2" customWidth="1"/>
    <col min="2829" max="3072" width="9.140625" style="2"/>
    <col min="3073" max="3073" width="48.42578125" style="2" customWidth="1"/>
    <col min="3074" max="3074" width="10.85546875" style="2" customWidth="1"/>
    <col min="3075" max="3075" width="15.28515625" style="2" customWidth="1"/>
    <col min="3076" max="3076" width="14.28515625" style="2" customWidth="1"/>
    <col min="3077" max="3077" width="14" style="2" customWidth="1"/>
    <col min="3078" max="3078" width="16.140625" style="2" customWidth="1"/>
    <col min="3079" max="3079" width="16" style="2" customWidth="1"/>
    <col min="3080" max="3080" width="12.140625" style="2" customWidth="1"/>
    <col min="3081" max="3081" width="14.7109375" style="2" customWidth="1"/>
    <col min="3082" max="3082" width="16.42578125" style="2" customWidth="1"/>
    <col min="3083" max="3083" width="16" style="2" customWidth="1"/>
    <col min="3084" max="3084" width="13.7109375" style="2" customWidth="1"/>
    <col min="3085" max="3328" width="9.140625" style="2"/>
    <col min="3329" max="3329" width="48.42578125" style="2" customWidth="1"/>
    <col min="3330" max="3330" width="10.85546875" style="2" customWidth="1"/>
    <col min="3331" max="3331" width="15.28515625" style="2" customWidth="1"/>
    <col min="3332" max="3332" width="14.28515625" style="2" customWidth="1"/>
    <col min="3333" max="3333" width="14" style="2" customWidth="1"/>
    <col min="3334" max="3334" width="16.140625" style="2" customWidth="1"/>
    <col min="3335" max="3335" width="16" style="2" customWidth="1"/>
    <col min="3336" max="3336" width="12.140625" style="2" customWidth="1"/>
    <col min="3337" max="3337" width="14.7109375" style="2" customWidth="1"/>
    <col min="3338" max="3338" width="16.42578125" style="2" customWidth="1"/>
    <col min="3339" max="3339" width="16" style="2" customWidth="1"/>
    <col min="3340" max="3340" width="13.7109375" style="2" customWidth="1"/>
    <col min="3341" max="3584" width="9.140625" style="2"/>
    <col min="3585" max="3585" width="48.42578125" style="2" customWidth="1"/>
    <col min="3586" max="3586" width="10.85546875" style="2" customWidth="1"/>
    <col min="3587" max="3587" width="15.28515625" style="2" customWidth="1"/>
    <col min="3588" max="3588" width="14.28515625" style="2" customWidth="1"/>
    <col min="3589" max="3589" width="14" style="2" customWidth="1"/>
    <col min="3590" max="3590" width="16.140625" style="2" customWidth="1"/>
    <col min="3591" max="3591" width="16" style="2" customWidth="1"/>
    <col min="3592" max="3592" width="12.140625" style="2" customWidth="1"/>
    <col min="3593" max="3593" width="14.7109375" style="2" customWidth="1"/>
    <col min="3594" max="3594" width="16.42578125" style="2" customWidth="1"/>
    <col min="3595" max="3595" width="16" style="2" customWidth="1"/>
    <col min="3596" max="3596" width="13.7109375" style="2" customWidth="1"/>
    <col min="3597" max="3840" width="9.140625" style="2"/>
    <col min="3841" max="3841" width="48.42578125" style="2" customWidth="1"/>
    <col min="3842" max="3842" width="10.85546875" style="2" customWidth="1"/>
    <col min="3843" max="3843" width="15.28515625" style="2" customWidth="1"/>
    <col min="3844" max="3844" width="14.28515625" style="2" customWidth="1"/>
    <col min="3845" max="3845" width="14" style="2" customWidth="1"/>
    <col min="3846" max="3846" width="16.140625" style="2" customWidth="1"/>
    <col min="3847" max="3847" width="16" style="2" customWidth="1"/>
    <col min="3848" max="3848" width="12.140625" style="2" customWidth="1"/>
    <col min="3849" max="3849" width="14.7109375" style="2" customWidth="1"/>
    <col min="3850" max="3850" width="16.42578125" style="2" customWidth="1"/>
    <col min="3851" max="3851" width="16" style="2" customWidth="1"/>
    <col min="3852" max="3852" width="13.7109375" style="2" customWidth="1"/>
    <col min="3853" max="4096" width="9.140625" style="2"/>
    <col min="4097" max="4097" width="48.42578125" style="2" customWidth="1"/>
    <col min="4098" max="4098" width="10.85546875" style="2" customWidth="1"/>
    <col min="4099" max="4099" width="15.28515625" style="2" customWidth="1"/>
    <col min="4100" max="4100" width="14.28515625" style="2" customWidth="1"/>
    <col min="4101" max="4101" width="14" style="2" customWidth="1"/>
    <col min="4102" max="4102" width="16.140625" style="2" customWidth="1"/>
    <col min="4103" max="4103" width="16" style="2" customWidth="1"/>
    <col min="4104" max="4104" width="12.140625" style="2" customWidth="1"/>
    <col min="4105" max="4105" width="14.7109375" style="2" customWidth="1"/>
    <col min="4106" max="4106" width="16.42578125" style="2" customWidth="1"/>
    <col min="4107" max="4107" width="16" style="2" customWidth="1"/>
    <col min="4108" max="4108" width="13.7109375" style="2" customWidth="1"/>
    <col min="4109" max="4352" width="9.140625" style="2"/>
    <col min="4353" max="4353" width="48.42578125" style="2" customWidth="1"/>
    <col min="4354" max="4354" width="10.85546875" style="2" customWidth="1"/>
    <col min="4355" max="4355" width="15.28515625" style="2" customWidth="1"/>
    <col min="4356" max="4356" width="14.28515625" style="2" customWidth="1"/>
    <col min="4357" max="4357" width="14" style="2" customWidth="1"/>
    <col min="4358" max="4358" width="16.140625" style="2" customWidth="1"/>
    <col min="4359" max="4359" width="16" style="2" customWidth="1"/>
    <col min="4360" max="4360" width="12.140625" style="2" customWidth="1"/>
    <col min="4361" max="4361" width="14.7109375" style="2" customWidth="1"/>
    <col min="4362" max="4362" width="16.42578125" style="2" customWidth="1"/>
    <col min="4363" max="4363" width="16" style="2" customWidth="1"/>
    <col min="4364" max="4364" width="13.7109375" style="2" customWidth="1"/>
    <col min="4365" max="4608" width="9.140625" style="2"/>
    <col min="4609" max="4609" width="48.42578125" style="2" customWidth="1"/>
    <col min="4610" max="4610" width="10.85546875" style="2" customWidth="1"/>
    <col min="4611" max="4611" width="15.28515625" style="2" customWidth="1"/>
    <col min="4612" max="4612" width="14.28515625" style="2" customWidth="1"/>
    <col min="4613" max="4613" width="14" style="2" customWidth="1"/>
    <col min="4614" max="4614" width="16.140625" style="2" customWidth="1"/>
    <col min="4615" max="4615" width="16" style="2" customWidth="1"/>
    <col min="4616" max="4616" width="12.140625" style="2" customWidth="1"/>
    <col min="4617" max="4617" width="14.7109375" style="2" customWidth="1"/>
    <col min="4618" max="4618" width="16.42578125" style="2" customWidth="1"/>
    <col min="4619" max="4619" width="16" style="2" customWidth="1"/>
    <col min="4620" max="4620" width="13.7109375" style="2" customWidth="1"/>
    <col min="4621" max="4864" width="9.140625" style="2"/>
    <col min="4865" max="4865" width="48.42578125" style="2" customWidth="1"/>
    <col min="4866" max="4866" width="10.85546875" style="2" customWidth="1"/>
    <col min="4867" max="4867" width="15.28515625" style="2" customWidth="1"/>
    <col min="4868" max="4868" width="14.28515625" style="2" customWidth="1"/>
    <col min="4869" max="4869" width="14" style="2" customWidth="1"/>
    <col min="4870" max="4870" width="16.140625" style="2" customWidth="1"/>
    <col min="4871" max="4871" width="16" style="2" customWidth="1"/>
    <col min="4872" max="4872" width="12.140625" style="2" customWidth="1"/>
    <col min="4873" max="4873" width="14.7109375" style="2" customWidth="1"/>
    <col min="4874" max="4874" width="16.42578125" style="2" customWidth="1"/>
    <col min="4875" max="4875" width="16" style="2" customWidth="1"/>
    <col min="4876" max="4876" width="13.7109375" style="2" customWidth="1"/>
    <col min="4877" max="5120" width="9.140625" style="2"/>
    <col min="5121" max="5121" width="48.42578125" style="2" customWidth="1"/>
    <col min="5122" max="5122" width="10.85546875" style="2" customWidth="1"/>
    <col min="5123" max="5123" width="15.28515625" style="2" customWidth="1"/>
    <col min="5124" max="5124" width="14.28515625" style="2" customWidth="1"/>
    <col min="5125" max="5125" width="14" style="2" customWidth="1"/>
    <col min="5126" max="5126" width="16.140625" style="2" customWidth="1"/>
    <col min="5127" max="5127" width="16" style="2" customWidth="1"/>
    <col min="5128" max="5128" width="12.140625" style="2" customWidth="1"/>
    <col min="5129" max="5129" width="14.7109375" style="2" customWidth="1"/>
    <col min="5130" max="5130" width="16.42578125" style="2" customWidth="1"/>
    <col min="5131" max="5131" width="16" style="2" customWidth="1"/>
    <col min="5132" max="5132" width="13.7109375" style="2" customWidth="1"/>
    <col min="5133" max="5376" width="9.140625" style="2"/>
    <col min="5377" max="5377" width="48.42578125" style="2" customWidth="1"/>
    <col min="5378" max="5378" width="10.85546875" style="2" customWidth="1"/>
    <col min="5379" max="5379" width="15.28515625" style="2" customWidth="1"/>
    <col min="5380" max="5380" width="14.28515625" style="2" customWidth="1"/>
    <col min="5381" max="5381" width="14" style="2" customWidth="1"/>
    <col min="5382" max="5382" width="16.140625" style="2" customWidth="1"/>
    <col min="5383" max="5383" width="16" style="2" customWidth="1"/>
    <col min="5384" max="5384" width="12.140625" style="2" customWidth="1"/>
    <col min="5385" max="5385" width="14.7109375" style="2" customWidth="1"/>
    <col min="5386" max="5386" width="16.42578125" style="2" customWidth="1"/>
    <col min="5387" max="5387" width="16" style="2" customWidth="1"/>
    <col min="5388" max="5388" width="13.7109375" style="2" customWidth="1"/>
    <col min="5389" max="5632" width="9.140625" style="2"/>
    <col min="5633" max="5633" width="48.42578125" style="2" customWidth="1"/>
    <col min="5634" max="5634" width="10.85546875" style="2" customWidth="1"/>
    <col min="5635" max="5635" width="15.28515625" style="2" customWidth="1"/>
    <col min="5636" max="5636" width="14.28515625" style="2" customWidth="1"/>
    <col min="5637" max="5637" width="14" style="2" customWidth="1"/>
    <col min="5638" max="5638" width="16.140625" style="2" customWidth="1"/>
    <col min="5639" max="5639" width="16" style="2" customWidth="1"/>
    <col min="5640" max="5640" width="12.140625" style="2" customWidth="1"/>
    <col min="5641" max="5641" width="14.7109375" style="2" customWidth="1"/>
    <col min="5642" max="5642" width="16.42578125" style="2" customWidth="1"/>
    <col min="5643" max="5643" width="16" style="2" customWidth="1"/>
    <col min="5644" max="5644" width="13.7109375" style="2" customWidth="1"/>
    <col min="5645" max="5888" width="9.140625" style="2"/>
    <col min="5889" max="5889" width="48.42578125" style="2" customWidth="1"/>
    <col min="5890" max="5890" width="10.85546875" style="2" customWidth="1"/>
    <col min="5891" max="5891" width="15.28515625" style="2" customWidth="1"/>
    <col min="5892" max="5892" width="14.28515625" style="2" customWidth="1"/>
    <col min="5893" max="5893" width="14" style="2" customWidth="1"/>
    <col min="5894" max="5894" width="16.140625" style="2" customWidth="1"/>
    <col min="5895" max="5895" width="16" style="2" customWidth="1"/>
    <col min="5896" max="5896" width="12.140625" style="2" customWidth="1"/>
    <col min="5897" max="5897" width="14.7109375" style="2" customWidth="1"/>
    <col min="5898" max="5898" width="16.42578125" style="2" customWidth="1"/>
    <col min="5899" max="5899" width="16" style="2" customWidth="1"/>
    <col min="5900" max="5900" width="13.7109375" style="2" customWidth="1"/>
    <col min="5901" max="6144" width="9.140625" style="2"/>
    <col min="6145" max="6145" width="48.42578125" style="2" customWidth="1"/>
    <col min="6146" max="6146" width="10.85546875" style="2" customWidth="1"/>
    <col min="6147" max="6147" width="15.28515625" style="2" customWidth="1"/>
    <col min="6148" max="6148" width="14.28515625" style="2" customWidth="1"/>
    <col min="6149" max="6149" width="14" style="2" customWidth="1"/>
    <col min="6150" max="6150" width="16.140625" style="2" customWidth="1"/>
    <col min="6151" max="6151" width="16" style="2" customWidth="1"/>
    <col min="6152" max="6152" width="12.140625" style="2" customWidth="1"/>
    <col min="6153" max="6153" width="14.7109375" style="2" customWidth="1"/>
    <col min="6154" max="6154" width="16.42578125" style="2" customWidth="1"/>
    <col min="6155" max="6155" width="16" style="2" customWidth="1"/>
    <col min="6156" max="6156" width="13.7109375" style="2" customWidth="1"/>
    <col min="6157" max="6400" width="9.140625" style="2"/>
    <col min="6401" max="6401" width="48.42578125" style="2" customWidth="1"/>
    <col min="6402" max="6402" width="10.85546875" style="2" customWidth="1"/>
    <col min="6403" max="6403" width="15.28515625" style="2" customWidth="1"/>
    <col min="6404" max="6404" width="14.28515625" style="2" customWidth="1"/>
    <col min="6405" max="6405" width="14" style="2" customWidth="1"/>
    <col min="6406" max="6406" width="16.140625" style="2" customWidth="1"/>
    <col min="6407" max="6407" width="16" style="2" customWidth="1"/>
    <col min="6408" max="6408" width="12.140625" style="2" customWidth="1"/>
    <col min="6409" max="6409" width="14.7109375" style="2" customWidth="1"/>
    <col min="6410" max="6410" width="16.42578125" style="2" customWidth="1"/>
    <col min="6411" max="6411" width="16" style="2" customWidth="1"/>
    <col min="6412" max="6412" width="13.7109375" style="2" customWidth="1"/>
    <col min="6413" max="6656" width="9.140625" style="2"/>
    <col min="6657" max="6657" width="48.42578125" style="2" customWidth="1"/>
    <col min="6658" max="6658" width="10.85546875" style="2" customWidth="1"/>
    <col min="6659" max="6659" width="15.28515625" style="2" customWidth="1"/>
    <col min="6660" max="6660" width="14.28515625" style="2" customWidth="1"/>
    <col min="6661" max="6661" width="14" style="2" customWidth="1"/>
    <col min="6662" max="6662" width="16.140625" style="2" customWidth="1"/>
    <col min="6663" max="6663" width="16" style="2" customWidth="1"/>
    <col min="6664" max="6664" width="12.140625" style="2" customWidth="1"/>
    <col min="6665" max="6665" width="14.7109375" style="2" customWidth="1"/>
    <col min="6666" max="6666" width="16.42578125" style="2" customWidth="1"/>
    <col min="6667" max="6667" width="16" style="2" customWidth="1"/>
    <col min="6668" max="6668" width="13.7109375" style="2" customWidth="1"/>
    <col min="6669" max="6912" width="9.140625" style="2"/>
    <col min="6913" max="6913" width="48.42578125" style="2" customWidth="1"/>
    <col min="6914" max="6914" width="10.85546875" style="2" customWidth="1"/>
    <col min="6915" max="6915" width="15.28515625" style="2" customWidth="1"/>
    <col min="6916" max="6916" width="14.28515625" style="2" customWidth="1"/>
    <col min="6917" max="6917" width="14" style="2" customWidth="1"/>
    <col min="6918" max="6918" width="16.140625" style="2" customWidth="1"/>
    <col min="6919" max="6919" width="16" style="2" customWidth="1"/>
    <col min="6920" max="6920" width="12.140625" style="2" customWidth="1"/>
    <col min="6921" max="6921" width="14.7109375" style="2" customWidth="1"/>
    <col min="6922" max="6922" width="16.42578125" style="2" customWidth="1"/>
    <col min="6923" max="6923" width="16" style="2" customWidth="1"/>
    <col min="6924" max="6924" width="13.7109375" style="2" customWidth="1"/>
    <col min="6925" max="7168" width="9.140625" style="2"/>
    <col min="7169" max="7169" width="48.42578125" style="2" customWidth="1"/>
    <col min="7170" max="7170" width="10.85546875" style="2" customWidth="1"/>
    <col min="7171" max="7171" width="15.28515625" style="2" customWidth="1"/>
    <col min="7172" max="7172" width="14.28515625" style="2" customWidth="1"/>
    <col min="7173" max="7173" width="14" style="2" customWidth="1"/>
    <col min="7174" max="7174" width="16.140625" style="2" customWidth="1"/>
    <col min="7175" max="7175" width="16" style="2" customWidth="1"/>
    <col min="7176" max="7176" width="12.140625" style="2" customWidth="1"/>
    <col min="7177" max="7177" width="14.7109375" style="2" customWidth="1"/>
    <col min="7178" max="7178" width="16.42578125" style="2" customWidth="1"/>
    <col min="7179" max="7179" width="16" style="2" customWidth="1"/>
    <col min="7180" max="7180" width="13.7109375" style="2" customWidth="1"/>
    <col min="7181" max="7424" width="9.140625" style="2"/>
    <col min="7425" max="7425" width="48.42578125" style="2" customWidth="1"/>
    <col min="7426" max="7426" width="10.85546875" style="2" customWidth="1"/>
    <col min="7427" max="7427" width="15.28515625" style="2" customWidth="1"/>
    <col min="7428" max="7428" width="14.28515625" style="2" customWidth="1"/>
    <col min="7429" max="7429" width="14" style="2" customWidth="1"/>
    <col min="7430" max="7430" width="16.140625" style="2" customWidth="1"/>
    <col min="7431" max="7431" width="16" style="2" customWidth="1"/>
    <col min="7432" max="7432" width="12.140625" style="2" customWidth="1"/>
    <col min="7433" max="7433" width="14.7109375" style="2" customWidth="1"/>
    <col min="7434" max="7434" width="16.42578125" style="2" customWidth="1"/>
    <col min="7435" max="7435" width="16" style="2" customWidth="1"/>
    <col min="7436" max="7436" width="13.7109375" style="2" customWidth="1"/>
    <col min="7437" max="7680" width="9.140625" style="2"/>
    <col min="7681" max="7681" width="48.42578125" style="2" customWidth="1"/>
    <col min="7682" max="7682" width="10.85546875" style="2" customWidth="1"/>
    <col min="7683" max="7683" width="15.28515625" style="2" customWidth="1"/>
    <col min="7684" max="7684" width="14.28515625" style="2" customWidth="1"/>
    <col min="7685" max="7685" width="14" style="2" customWidth="1"/>
    <col min="7686" max="7686" width="16.140625" style="2" customWidth="1"/>
    <col min="7687" max="7687" width="16" style="2" customWidth="1"/>
    <col min="7688" max="7688" width="12.140625" style="2" customWidth="1"/>
    <col min="7689" max="7689" width="14.7109375" style="2" customWidth="1"/>
    <col min="7690" max="7690" width="16.42578125" style="2" customWidth="1"/>
    <col min="7691" max="7691" width="16" style="2" customWidth="1"/>
    <col min="7692" max="7692" width="13.7109375" style="2" customWidth="1"/>
    <col min="7693" max="7936" width="9.140625" style="2"/>
    <col min="7937" max="7937" width="48.42578125" style="2" customWidth="1"/>
    <col min="7938" max="7938" width="10.85546875" style="2" customWidth="1"/>
    <col min="7939" max="7939" width="15.28515625" style="2" customWidth="1"/>
    <col min="7940" max="7940" width="14.28515625" style="2" customWidth="1"/>
    <col min="7941" max="7941" width="14" style="2" customWidth="1"/>
    <col min="7942" max="7942" width="16.140625" style="2" customWidth="1"/>
    <col min="7943" max="7943" width="16" style="2" customWidth="1"/>
    <col min="7944" max="7944" width="12.140625" style="2" customWidth="1"/>
    <col min="7945" max="7945" width="14.7109375" style="2" customWidth="1"/>
    <col min="7946" max="7946" width="16.42578125" style="2" customWidth="1"/>
    <col min="7947" max="7947" width="16" style="2" customWidth="1"/>
    <col min="7948" max="7948" width="13.7109375" style="2" customWidth="1"/>
    <col min="7949" max="8192" width="9.140625" style="2"/>
    <col min="8193" max="8193" width="48.42578125" style="2" customWidth="1"/>
    <col min="8194" max="8194" width="10.85546875" style="2" customWidth="1"/>
    <col min="8195" max="8195" width="15.28515625" style="2" customWidth="1"/>
    <col min="8196" max="8196" width="14.28515625" style="2" customWidth="1"/>
    <col min="8197" max="8197" width="14" style="2" customWidth="1"/>
    <col min="8198" max="8198" width="16.140625" style="2" customWidth="1"/>
    <col min="8199" max="8199" width="16" style="2" customWidth="1"/>
    <col min="8200" max="8200" width="12.140625" style="2" customWidth="1"/>
    <col min="8201" max="8201" width="14.7109375" style="2" customWidth="1"/>
    <col min="8202" max="8202" width="16.42578125" style="2" customWidth="1"/>
    <col min="8203" max="8203" width="16" style="2" customWidth="1"/>
    <col min="8204" max="8204" width="13.7109375" style="2" customWidth="1"/>
    <col min="8205" max="8448" width="9.140625" style="2"/>
    <col min="8449" max="8449" width="48.42578125" style="2" customWidth="1"/>
    <col min="8450" max="8450" width="10.85546875" style="2" customWidth="1"/>
    <col min="8451" max="8451" width="15.28515625" style="2" customWidth="1"/>
    <col min="8452" max="8452" width="14.28515625" style="2" customWidth="1"/>
    <col min="8453" max="8453" width="14" style="2" customWidth="1"/>
    <col min="8454" max="8454" width="16.140625" style="2" customWidth="1"/>
    <col min="8455" max="8455" width="16" style="2" customWidth="1"/>
    <col min="8456" max="8456" width="12.140625" style="2" customWidth="1"/>
    <col min="8457" max="8457" width="14.7109375" style="2" customWidth="1"/>
    <col min="8458" max="8458" width="16.42578125" style="2" customWidth="1"/>
    <col min="8459" max="8459" width="16" style="2" customWidth="1"/>
    <col min="8460" max="8460" width="13.7109375" style="2" customWidth="1"/>
    <col min="8461" max="8704" width="9.140625" style="2"/>
    <col min="8705" max="8705" width="48.42578125" style="2" customWidth="1"/>
    <col min="8706" max="8706" width="10.85546875" style="2" customWidth="1"/>
    <col min="8707" max="8707" width="15.28515625" style="2" customWidth="1"/>
    <col min="8708" max="8708" width="14.28515625" style="2" customWidth="1"/>
    <col min="8709" max="8709" width="14" style="2" customWidth="1"/>
    <col min="8710" max="8710" width="16.140625" style="2" customWidth="1"/>
    <col min="8711" max="8711" width="16" style="2" customWidth="1"/>
    <col min="8712" max="8712" width="12.140625" style="2" customWidth="1"/>
    <col min="8713" max="8713" width="14.7109375" style="2" customWidth="1"/>
    <col min="8714" max="8714" width="16.42578125" style="2" customWidth="1"/>
    <col min="8715" max="8715" width="16" style="2" customWidth="1"/>
    <col min="8716" max="8716" width="13.7109375" style="2" customWidth="1"/>
    <col min="8717" max="8960" width="9.140625" style="2"/>
    <col min="8961" max="8961" width="48.42578125" style="2" customWidth="1"/>
    <col min="8962" max="8962" width="10.85546875" style="2" customWidth="1"/>
    <col min="8963" max="8963" width="15.28515625" style="2" customWidth="1"/>
    <col min="8964" max="8964" width="14.28515625" style="2" customWidth="1"/>
    <col min="8965" max="8965" width="14" style="2" customWidth="1"/>
    <col min="8966" max="8966" width="16.140625" style="2" customWidth="1"/>
    <col min="8967" max="8967" width="16" style="2" customWidth="1"/>
    <col min="8968" max="8968" width="12.140625" style="2" customWidth="1"/>
    <col min="8969" max="8969" width="14.7109375" style="2" customWidth="1"/>
    <col min="8970" max="8970" width="16.42578125" style="2" customWidth="1"/>
    <col min="8971" max="8971" width="16" style="2" customWidth="1"/>
    <col min="8972" max="8972" width="13.7109375" style="2" customWidth="1"/>
    <col min="8973" max="9216" width="9.140625" style="2"/>
    <col min="9217" max="9217" width="48.42578125" style="2" customWidth="1"/>
    <col min="9218" max="9218" width="10.85546875" style="2" customWidth="1"/>
    <col min="9219" max="9219" width="15.28515625" style="2" customWidth="1"/>
    <col min="9220" max="9220" width="14.28515625" style="2" customWidth="1"/>
    <col min="9221" max="9221" width="14" style="2" customWidth="1"/>
    <col min="9222" max="9222" width="16.140625" style="2" customWidth="1"/>
    <col min="9223" max="9223" width="16" style="2" customWidth="1"/>
    <col min="9224" max="9224" width="12.140625" style="2" customWidth="1"/>
    <col min="9225" max="9225" width="14.7109375" style="2" customWidth="1"/>
    <col min="9226" max="9226" width="16.42578125" style="2" customWidth="1"/>
    <col min="9227" max="9227" width="16" style="2" customWidth="1"/>
    <col min="9228" max="9228" width="13.7109375" style="2" customWidth="1"/>
    <col min="9229" max="9472" width="9.140625" style="2"/>
    <col min="9473" max="9473" width="48.42578125" style="2" customWidth="1"/>
    <col min="9474" max="9474" width="10.85546875" style="2" customWidth="1"/>
    <col min="9475" max="9475" width="15.28515625" style="2" customWidth="1"/>
    <col min="9476" max="9476" width="14.28515625" style="2" customWidth="1"/>
    <col min="9477" max="9477" width="14" style="2" customWidth="1"/>
    <col min="9478" max="9478" width="16.140625" style="2" customWidth="1"/>
    <col min="9479" max="9479" width="16" style="2" customWidth="1"/>
    <col min="9480" max="9480" width="12.140625" style="2" customWidth="1"/>
    <col min="9481" max="9481" width="14.7109375" style="2" customWidth="1"/>
    <col min="9482" max="9482" width="16.42578125" style="2" customWidth="1"/>
    <col min="9483" max="9483" width="16" style="2" customWidth="1"/>
    <col min="9484" max="9484" width="13.7109375" style="2" customWidth="1"/>
    <col min="9485" max="9728" width="9.140625" style="2"/>
    <col min="9729" max="9729" width="48.42578125" style="2" customWidth="1"/>
    <col min="9730" max="9730" width="10.85546875" style="2" customWidth="1"/>
    <col min="9731" max="9731" width="15.28515625" style="2" customWidth="1"/>
    <col min="9732" max="9732" width="14.28515625" style="2" customWidth="1"/>
    <col min="9733" max="9733" width="14" style="2" customWidth="1"/>
    <col min="9734" max="9734" width="16.140625" style="2" customWidth="1"/>
    <col min="9735" max="9735" width="16" style="2" customWidth="1"/>
    <col min="9736" max="9736" width="12.140625" style="2" customWidth="1"/>
    <col min="9737" max="9737" width="14.7109375" style="2" customWidth="1"/>
    <col min="9738" max="9738" width="16.42578125" style="2" customWidth="1"/>
    <col min="9739" max="9739" width="16" style="2" customWidth="1"/>
    <col min="9740" max="9740" width="13.7109375" style="2" customWidth="1"/>
    <col min="9741" max="9984" width="9.140625" style="2"/>
    <col min="9985" max="9985" width="48.42578125" style="2" customWidth="1"/>
    <col min="9986" max="9986" width="10.85546875" style="2" customWidth="1"/>
    <col min="9987" max="9987" width="15.28515625" style="2" customWidth="1"/>
    <col min="9988" max="9988" width="14.28515625" style="2" customWidth="1"/>
    <col min="9989" max="9989" width="14" style="2" customWidth="1"/>
    <col min="9990" max="9990" width="16.140625" style="2" customWidth="1"/>
    <col min="9991" max="9991" width="16" style="2" customWidth="1"/>
    <col min="9992" max="9992" width="12.140625" style="2" customWidth="1"/>
    <col min="9993" max="9993" width="14.7109375" style="2" customWidth="1"/>
    <col min="9994" max="9994" width="16.42578125" style="2" customWidth="1"/>
    <col min="9995" max="9995" width="16" style="2" customWidth="1"/>
    <col min="9996" max="9996" width="13.7109375" style="2" customWidth="1"/>
    <col min="9997" max="10240" width="9.140625" style="2"/>
    <col min="10241" max="10241" width="48.42578125" style="2" customWidth="1"/>
    <col min="10242" max="10242" width="10.85546875" style="2" customWidth="1"/>
    <col min="10243" max="10243" width="15.28515625" style="2" customWidth="1"/>
    <col min="10244" max="10244" width="14.28515625" style="2" customWidth="1"/>
    <col min="10245" max="10245" width="14" style="2" customWidth="1"/>
    <col min="10246" max="10246" width="16.140625" style="2" customWidth="1"/>
    <col min="10247" max="10247" width="16" style="2" customWidth="1"/>
    <col min="10248" max="10248" width="12.140625" style="2" customWidth="1"/>
    <col min="10249" max="10249" width="14.7109375" style="2" customWidth="1"/>
    <col min="10250" max="10250" width="16.42578125" style="2" customWidth="1"/>
    <col min="10251" max="10251" width="16" style="2" customWidth="1"/>
    <col min="10252" max="10252" width="13.7109375" style="2" customWidth="1"/>
    <col min="10253" max="10496" width="9.140625" style="2"/>
    <col min="10497" max="10497" width="48.42578125" style="2" customWidth="1"/>
    <col min="10498" max="10498" width="10.85546875" style="2" customWidth="1"/>
    <col min="10499" max="10499" width="15.28515625" style="2" customWidth="1"/>
    <col min="10500" max="10500" width="14.28515625" style="2" customWidth="1"/>
    <col min="10501" max="10501" width="14" style="2" customWidth="1"/>
    <col min="10502" max="10502" width="16.140625" style="2" customWidth="1"/>
    <col min="10503" max="10503" width="16" style="2" customWidth="1"/>
    <col min="10504" max="10504" width="12.140625" style="2" customWidth="1"/>
    <col min="10505" max="10505" width="14.7109375" style="2" customWidth="1"/>
    <col min="10506" max="10506" width="16.42578125" style="2" customWidth="1"/>
    <col min="10507" max="10507" width="16" style="2" customWidth="1"/>
    <col min="10508" max="10508" width="13.7109375" style="2" customWidth="1"/>
    <col min="10509" max="10752" width="9.140625" style="2"/>
    <col min="10753" max="10753" width="48.42578125" style="2" customWidth="1"/>
    <col min="10754" max="10754" width="10.85546875" style="2" customWidth="1"/>
    <col min="10755" max="10755" width="15.28515625" style="2" customWidth="1"/>
    <col min="10756" max="10756" width="14.28515625" style="2" customWidth="1"/>
    <col min="10757" max="10757" width="14" style="2" customWidth="1"/>
    <col min="10758" max="10758" width="16.140625" style="2" customWidth="1"/>
    <col min="10759" max="10759" width="16" style="2" customWidth="1"/>
    <col min="10760" max="10760" width="12.140625" style="2" customWidth="1"/>
    <col min="10761" max="10761" width="14.7109375" style="2" customWidth="1"/>
    <col min="10762" max="10762" width="16.42578125" style="2" customWidth="1"/>
    <col min="10763" max="10763" width="16" style="2" customWidth="1"/>
    <col min="10764" max="10764" width="13.7109375" style="2" customWidth="1"/>
    <col min="10765" max="11008" width="9.140625" style="2"/>
    <col min="11009" max="11009" width="48.42578125" style="2" customWidth="1"/>
    <col min="11010" max="11010" width="10.85546875" style="2" customWidth="1"/>
    <col min="11011" max="11011" width="15.28515625" style="2" customWidth="1"/>
    <col min="11012" max="11012" width="14.28515625" style="2" customWidth="1"/>
    <col min="11013" max="11013" width="14" style="2" customWidth="1"/>
    <col min="11014" max="11014" width="16.140625" style="2" customWidth="1"/>
    <col min="11015" max="11015" width="16" style="2" customWidth="1"/>
    <col min="11016" max="11016" width="12.140625" style="2" customWidth="1"/>
    <col min="11017" max="11017" width="14.7109375" style="2" customWidth="1"/>
    <col min="11018" max="11018" width="16.42578125" style="2" customWidth="1"/>
    <col min="11019" max="11019" width="16" style="2" customWidth="1"/>
    <col min="11020" max="11020" width="13.7109375" style="2" customWidth="1"/>
    <col min="11021" max="11264" width="9.140625" style="2"/>
    <col min="11265" max="11265" width="48.42578125" style="2" customWidth="1"/>
    <col min="11266" max="11266" width="10.85546875" style="2" customWidth="1"/>
    <col min="11267" max="11267" width="15.28515625" style="2" customWidth="1"/>
    <col min="11268" max="11268" width="14.28515625" style="2" customWidth="1"/>
    <col min="11269" max="11269" width="14" style="2" customWidth="1"/>
    <col min="11270" max="11270" width="16.140625" style="2" customWidth="1"/>
    <col min="11271" max="11271" width="16" style="2" customWidth="1"/>
    <col min="11272" max="11272" width="12.140625" style="2" customWidth="1"/>
    <col min="11273" max="11273" width="14.7109375" style="2" customWidth="1"/>
    <col min="11274" max="11274" width="16.42578125" style="2" customWidth="1"/>
    <col min="11275" max="11275" width="16" style="2" customWidth="1"/>
    <col min="11276" max="11276" width="13.7109375" style="2" customWidth="1"/>
    <col min="11277" max="11520" width="9.140625" style="2"/>
    <col min="11521" max="11521" width="48.42578125" style="2" customWidth="1"/>
    <col min="11522" max="11522" width="10.85546875" style="2" customWidth="1"/>
    <col min="11523" max="11523" width="15.28515625" style="2" customWidth="1"/>
    <col min="11524" max="11524" width="14.28515625" style="2" customWidth="1"/>
    <col min="11525" max="11525" width="14" style="2" customWidth="1"/>
    <col min="11526" max="11526" width="16.140625" style="2" customWidth="1"/>
    <col min="11527" max="11527" width="16" style="2" customWidth="1"/>
    <col min="11528" max="11528" width="12.140625" style="2" customWidth="1"/>
    <col min="11529" max="11529" width="14.7109375" style="2" customWidth="1"/>
    <col min="11530" max="11530" width="16.42578125" style="2" customWidth="1"/>
    <col min="11531" max="11531" width="16" style="2" customWidth="1"/>
    <col min="11532" max="11532" width="13.7109375" style="2" customWidth="1"/>
    <col min="11533" max="11776" width="9.140625" style="2"/>
    <col min="11777" max="11777" width="48.42578125" style="2" customWidth="1"/>
    <col min="11778" max="11778" width="10.85546875" style="2" customWidth="1"/>
    <col min="11779" max="11779" width="15.28515625" style="2" customWidth="1"/>
    <col min="11780" max="11780" width="14.28515625" style="2" customWidth="1"/>
    <col min="11781" max="11781" width="14" style="2" customWidth="1"/>
    <col min="11782" max="11782" width="16.140625" style="2" customWidth="1"/>
    <col min="11783" max="11783" width="16" style="2" customWidth="1"/>
    <col min="11784" max="11784" width="12.140625" style="2" customWidth="1"/>
    <col min="11785" max="11785" width="14.7109375" style="2" customWidth="1"/>
    <col min="11786" max="11786" width="16.42578125" style="2" customWidth="1"/>
    <col min="11787" max="11787" width="16" style="2" customWidth="1"/>
    <col min="11788" max="11788" width="13.7109375" style="2" customWidth="1"/>
    <col min="11789" max="12032" width="9.140625" style="2"/>
    <col min="12033" max="12033" width="48.42578125" style="2" customWidth="1"/>
    <col min="12034" max="12034" width="10.85546875" style="2" customWidth="1"/>
    <col min="12035" max="12035" width="15.28515625" style="2" customWidth="1"/>
    <col min="12036" max="12036" width="14.28515625" style="2" customWidth="1"/>
    <col min="12037" max="12037" width="14" style="2" customWidth="1"/>
    <col min="12038" max="12038" width="16.140625" style="2" customWidth="1"/>
    <col min="12039" max="12039" width="16" style="2" customWidth="1"/>
    <col min="12040" max="12040" width="12.140625" style="2" customWidth="1"/>
    <col min="12041" max="12041" width="14.7109375" style="2" customWidth="1"/>
    <col min="12042" max="12042" width="16.42578125" style="2" customWidth="1"/>
    <col min="12043" max="12043" width="16" style="2" customWidth="1"/>
    <col min="12044" max="12044" width="13.7109375" style="2" customWidth="1"/>
    <col min="12045" max="12288" width="9.140625" style="2"/>
    <col min="12289" max="12289" width="48.42578125" style="2" customWidth="1"/>
    <col min="12290" max="12290" width="10.85546875" style="2" customWidth="1"/>
    <col min="12291" max="12291" width="15.28515625" style="2" customWidth="1"/>
    <col min="12292" max="12292" width="14.28515625" style="2" customWidth="1"/>
    <col min="12293" max="12293" width="14" style="2" customWidth="1"/>
    <col min="12294" max="12294" width="16.140625" style="2" customWidth="1"/>
    <col min="12295" max="12295" width="16" style="2" customWidth="1"/>
    <col min="12296" max="12296" width="12.140625" style="2" customWidth="1"/>
    <col min="12297" max="12297" width="14.7109375" style="2" customWidth="1"/>
    <col min="12298" max="12298" width="16.42578125" style="2" customWidth="1"/>
    <col min="12299" max="12299" width="16" style="2" customWidth="1"/>
    <col min="12300" max="12300" width="13.7109375" style="2" customWidth="1"/>
    <col min="12301" max="12544" width="9.140625" style="2"/>
    <col min="12545" max="12545" width="48.42578125" style="2" customWidth="1"/>
    <col min="12546" max="12546" width="10.85546875" style="2" customWidth="1"/>
    <col min="12547" max="12547" width="15.28515625" style="2" customWidth="1"/>
    <col min="12548" max="12548" width="14.28515625" style="2" customWidth="1"/>
    <col min="12549" max="12549" width="14" style="2" customWidth="1"/>
    <col min="12550" max="12550" width="16.140625" style="2" customWidth="1"/>
    <col min="12551" max="12551" width="16" style="2" customWidth="1"/>
    <col min="12552" max="12552" width="12.140625" style="2" customWidth="1"/>
    <col min="12553" max="12553" width="14.7109375" style="2" customWidth="1"/>
    <col min="12554" max="12554" width="16.42578125" style="2" customWidth="1"/>
    <col min="12555" max="12555" width="16" style="2" customWidth="1"/>
    <col min="12556" max="12556" width="13.7109375" style="2" customWidth="1"/>
    <col min="12557" max="12800" width="9.140625" style="2"/>
    <col min="12801" max="12801" width="48.42578125" style="2" customWidth="1"/>
    <col min="12802" max="12802" width="10.85546875" style="2" customWidth="1"/>
    <col min="12803" max="12803" width="15.28515625" style="2" customWidth="1"/>
    <col min="12804" max="12804" width="14.28515625" style="2" customWidth="1"/>
    <col min="12805" max="12805" width="14" style="2" customWidth="1"/>
    <col min="12806" max="12806" width="16.140625" style="2" customWidth="1"/>
    <col min="12807" max="12807" width="16" style="2" customWidth="1"/>
    <col min="12808" max="12808" width="12.140625" style="2" customWidth="1"/>
    <col min="12809" max="12809" width="14.7109375" style="2" customWidth="1"/>
    <col min="12810" max="12810" width="16.42578125" style="2" customWidth="1"/>
    <col min="12811" max="12811" width="16" style="2" customWidth="1"/>
    <col min="12812" max="12812" width="13.7109375" style="2" customWidth="1"/>
    <col min="12813" max="13056" width="9.140625" style="2"/>
    <col min="13057" max="13057" width="48.42578125" style="2" customWidth="1"/>
    <col min="13058" max="13058" width="10.85546875" style="2" customWidth="1"/>
    <col min="13059" max="13059" width="15.28515625" style="2" customWidth="1"/>
    <col min="13060" max="13060" width="14.28515625" style="2" customWidth="1"/>
    <col min="13061" max="13061" width="14" style="2" customWidth="1"/>
    <col min="13062" max="13062" width="16.140625" style="2" customWidth="1"/>
    <col min="13063" max="13063" width="16" style="2" customWidth="1"/>
    <col min="13064" max="13064" width="12.140625" style="2" customWidth="1"/>
    <col min="13065" max="13065" width="14.7109375" style="2" customWidth="1"/>
    <col min="13066" max="13066" width="16.42578125" style="2" customWidth="1"/>
    <col min="13067" max="13067" width="16" style="2" customWidth="1"/>
    <col min="13068" max="13068" width="13.7109375" style="2" customWidth="1"/>
    <col min="13069" max="13312" width="9.140625" style="2"/>
    <col min="13313" max="13313" width="48.42578125" style="2" customWidth="1"/>
    <col min="13314" max="13314" width="10.85546875" style="2" customWidth="1"/>
    <col min="13315" max="13315" width="15.28515625" style="2" customWidth="1"/>
    <col min="13316" max="13316" width="14.28515625" style="2" customWidth="1"/>
    <col min="13317" max="13317" width="14" style="2" customWidth="1"/>
    <col min="13318" max="13318" width="16.140625" style="2" customWidth="1"/>
    <col min="13319" max="13319" width="16" style="2" customWidth="1"/>
    <col min="13320" max="13320" width="12.140625" style="2" customWidth="1"/>
    <col min="13321" max="13321" width="14.7109375" style="2" customWidth="1"/>
    <col min="13322" max="13322" width="16.42578125" style="2" customWidth="1"/>
    <col min="13323" max="13323" width="16" style="2" customWidth="1"/>
    <col min="13324" max="13324" width="13.7109375" style="2" customWidth="1"/>
    <col min="13325" max="13568" width="9.140625" style="2"/>
    <col min="13569" max="13569" width="48.42578125" style="2" customWidth="1"/>
    <col min="13570" max="13570" width="10.85546875" style="2" customWidth="1"/>
    <col min="13571" max="13571" width="15.28515625" style="2" customWidth="1"/>
    <col min="13572" max="13572" width="14.28515625" style="2" customWidth="1"/>
    <col min="13573" max="13573" width="14" style="2" customWidth="1"/>
    <col min="13574" max="13574" width="16.140625" style="2" customWidth="1"/>
    <col min="13575" max="13575" width="16" style="2" customWidth="1"/>
    <col min="13576" max="13576" width="12.140625" style="2" customWidth="1"/>
    <col min="13577" max="13577" width="14.7109375" style="2" customWidth="1"/>
    <col min="13578" max="13578" width="16.42578125" style="2" customWidth="1"/>
    <col min="13579" max="13579" width="16" style="2" customWidth="1"/>
    <col min="13580" max="13580" width="13.7109375" style="2" customWidth="1"/>
    <col min="13581" max="13824" width="9.140625" style="2"/>
    <col min="13825" max="13825" width="48.42578125" style="2" customWidth="1"/>
    <col min="13826" max="13826" width="10.85546875" style="2" customWidth="1"/>
    <col min="13827" max="13827" width="15.28515625" style="2" customWidth="1"/>
    <col min="13828" max="13828" width="14.28515625" style="2" customWidth="1"/>
    <col min="13829" max="13829" width="14" style="2" customWidth="1"/>
    <col min="13830" max="13830" width="16.140625" style="2" customWidth="1"/>
    <col min="13831" max="13831" width="16" style="2" customWidth="1"/>
    <col min="13832" max="13832" width="12.140625" style="2" customWidth="1"/>
    <col min="13833" max="13833" width="14.7109375" style="2" customWidth="1"/>
    <col min="13834" max="13834" width="16.42578125" style="2" customWidth="1"/>
    <col min="13835" max="13835" width="16" style="2" customWidth="1"/>
    <col min="13836" max="13836" width="13.7109375" style="2" customWidth="1"/>
    <col min="13837" max="14080" width="9.140625" style="2"/>
    <col min="14081" max="14081" width="48.42578125" style="2" customWidth="1"/>
    <col min="14082" max="14082" width="10.85546875" style="2" customWidth="1"/>
    <col min="14083" max="14083" width="15.28515625" style="2" customWidth="1"/>
    <col min="14084" max="14084" width="14.28515625" style="2" customWidth="1"/>
    <col min="14085" max="14085" width="14" style="2" customWidth="1"/>
    <col min="14086" max="14086" width="16.140625" style="2" customWidth="1"/>
    <col min="14087" max="14087" width="16" style="2" customWidth="1"/>
    <col min="14088" max="14088" width="12.140625" style="2" customWidth="1"/>
    <col min="14089" max="14089" width="14.7109375" style="2" customWidth="1"/>
    <col min="14090" max="14090" width="16.42578125" style="2" customWidth="1"/>
    <col min="14091" max="14091" width="16" style="2" customWidth="1"/>
    <col min="14092" max="14092" width="13.7109375" style="2" customWidth="1"/>
    <col min="14093" max="14336" width="9.140625" style="2"/>
    <col min="14337" max="14337" width="48.42578125" style="2" customWidth="1"/>
    <col min="14338" max="14338" width="10.85546875" style="2" customWidth="1"/>
    <col min="14339" max="14339" width="15.28515625" style="2" customWidth="1"/>
    <col min="14340" max="14340" width="14.28515625" style="2" customWidth="1"/>
    <col min="14341" max="14341" width="14" style="2" customWidth="1"/>
    <col min="14342" max="14342" width="16.140625" style="2" customWidth="1"/>
    <col min="14343" max="14343" width="16" style="2" customWidth="1"/>
    <col min="14344" max="14344" width="12.140625" style="2" customWidth="1"/>
    <col min="14345" max="14345" width="14.7109375" style="2" customWidth="1"/>
    <col min="14346" max="14346" width="16.42578125" style="2" customWidth="1"/>
    <col min="14347" max="14347" width="16" style="2" customWidth="1"/>
    <col min="14348" max="14348" width="13.7109375" style="2" customWidth="1"/>
    <col min="14349" max="14592" width="9.140625" style="2"/>
    <col min="14593" max="14593" width="48.42578125" style="2" customWidth="1"/>
    <col min="14594" max="14594" width="10.85546875" style="2" customWidth="1"/>
    <col min="14595" max="14595" width="15.28515625" style="2" customWidth="1"/>
    <col min="14596" max="14596" width="14.28515625" style="2" customWidth="1"/>
    <col min="14597" max="14597" width="14" style="2" customWidth="1"/>
    <col min="14598" max="14598" width="16.140625" style="2" customWidth="1"/>
    <col min="14599" max="14599" width="16" style="2" customWidth="1"/>
    <col min="14600" max="14600" width="12.140625" style="2" customWidth="1"/>
    <col min="14601" max="14601" width="14.7109375" style="2" customWidth="1"/>
    <col min="14602" max="14602" width="16.42578125" style="2" customWidth="1"/>
    <col min="14603" max="14603" width="16" style="2" customWidth="1"/>
    <col min="14604" max="14604" width="13.7109375" style="2" customWidth="1"/>
    <col min="14605" max="14848" width="9.140625" style="2"/>
    <col min="14849" max="14849" width="48.42578125" style="2" customWidth="1"/>
    <col min="14850" max="14850" width="10.85546875" style="2" customWidth="1"/>
    <col min="14851" max="14851" width="15.28515625" style="2" customWidth="1"/>
    <col min="14852" max="14852" width="14.28515625" style="2" customWidth="1"/>
    <col min="14853" max="14853" width="14" style="2" customWidth="1"/>
    <col min="14854" max="14854" width="16.140625" style="2" customWidth="1"/>
    <col min="14855" max="14855" width="16" style="2" customWidth="1"/>
    <col min="14856" max="14856" width="12.140625" style="2" customWidth="1"/>
    <col min="14857" max="14857" width="14.7109375" style="2" customWidth="1"/>
    <col min="14858" max="14858" width="16.42578125" style="2" customWidth="1"/>
    <col min="14859" max="14859" width="16" style="2" customWidth="1"/>
    <col min="14860" max="14860" width="13.7109375" style="2" customWidth="1"/>
    <col min="14861" max="15104" width="9.140625" style="2"/>
    <col min="15105" max="15105" width="48.42578125" style="2" customWidth="1"/>
    <col min="15106" max="15106" width="10.85546875" style="2" customWidth="1"/>
    <col min="15107" max="15107" width="15.28515625" style="2" customWidth="1"/>
    <col min="15108" max="15108" width="14.28515625" style="2" customWidth="1"/>
    <col min="15109" max="15109" width="14" style="2" customWidth="1"/>
    <col min="15110" max="15110" width="16.140625" style="2" customWidth="1"/>
    <col min="15111" max="15111" width="16" style="2" customWidth="1"/>
    <col min="15112" max="15112" width="12.140625" style="2" customWidth="1"/>
    <col min="15113" max="15113" width="14.7109375" style="2" customWidth="1"/>
    <col min="15114" max="15114" width="16.42578125" style="2" customWidth="1"/>
    <col min="15115" max="15115" width="16" style="2" customWidth="1"/>
    <col min="15116" max="15116" width="13.7109375" style="2" customWidth="1"/>
    <col min="15117" max="15360" width="9.140625" style="2"/>
    <col min="15361" max="15361" width="48.42578125" style="2" customWidth="1"/>
    <col min="15362" max="15362" width="10.85546875" style="2" customWidth="1"/>
    <col min="15363" max="15363" width="15.28515625" style="2" customWidth="1"/>
    <col min="15364" max="15364" width="14.28515625" style="2" customWidth="1"/>
    <col min="15365" max="15365" width="14" style="2" customWidth="1"/>
    <col min="15366" max="15366" width="16.140625" style="2" customWidth="1"/>
    <col min="15367" max="15367" width="16" style="2" customWidth="1"/>
    <col min="15368" max="15368" width="12.140625" style="2" customWidth="1"/>
    <col min="15369" max="15369" width="14.7109375" style="2" customWidth="1"/>
    <col min="15370" max="15370" width="16.42578125" style="2" customWidth="1"/>
    <col min="15371" max="15371" width="16" style="2" customWidth="1"/>
    <col min="15372" max="15372" width="13.7109375" style="2" customWidth="1"/>
    <col min="15373" max="15616" width="9.140625" style="2"/>
    <col min="15617" max="15617" width="48.42578125" style="2" customWidth="1"/>
    <col min="15618" max="15618" width="10.85546875" style="2" customWidth="1"/>
    <col min="15619" max="15619" width="15.28515625" style="2" customWidth="1"/>
    <col min="15620" max="15620" width="14.28515625" style="2" customWidth="1"/>
    <col min="15621" max="15621" width="14" style="2" customWidth="1"/>
    <col min="15622" max="15622" width="16.140625" style="2" customWidth="1"/>
    <col min="15623" max="15623" width="16" style="2" customWidth="1"/>
    <col min="15624" max="15624" width="12.140625" style="2" customWidth="1"/>
    <col min="15625" max="15625" width="14.7109375" style="2" customWidth="1"/>
    <col min="15626" max="15626" width="16.42578125" style="2" customWidth="1"/>
    <col min="15627" max="15627" width="16" style="2" customWidth="1"/>
    <col min="15628" max="15628" width="13.7109375" style="2" customWidth="1"/>
    <col min="15629" max="15872" width="9.140625" style="2"/>
    <col min="15873" max="15873" width="48.42578125" style="2" customWidth="1"/>
    <col min="15874" max="15874" width="10.85546875" style="2" customWidth="1"/>
    <col min="15875" max="15875" width="15.28515625" style="2" customWidth="1"/>
    <col min="15876" max="15876" width="14.28515625" style="2" customWidth="1"/>
    <col min="15877" max="15877" width="14" style="2" customWidth="1"/>
    <col min="15878" max="15878" width="16.140625" style="2" customWidth="1"/>
    <col min="15879" max="15879" width="16" style="2" customWidth="1"/>
    <col min="15880" max="15880" width="12.140625" style="2" customWidth="1"/>
    <col min="15881" max="15881" width="14.7109375" style="2" customWidth="1"/>
    <col min="15882" max="15882" width="16.42578125" style="2" customWidth="1"/>
    <col min="15883" max="15883" width="16" style="2" customWidth="1"/>
    <col min="15884" max="15884" width="13.7109375" style="2" customWidth="1"/>
    <col min="15885" max="16128" width="9.140625" style="2"/>
    <col min="16129" max="16129" width="48.42578125" style="2" customWidth="1"/>
    <col min="16130" max="16130" width="10.85546875" style="2" customWidth="1"/>
    <col min="16131" max="16131" width="15.28515625" style="2" customWidth="1"/>
    <col min="16132" max="16132" width="14.28515625" style="2" customWidth="1"/>
    <col min="16133" max="16133" width="14" style="2" customWidth="1"/>
    <col min="16134" max="16134" width="16.140625" style="2" customWidth="1"/>
    <col min="16135" max="16135" width="16" style="2" customWidth="1"/>
    <col min="16136" max="16136" width="12.140625" style="2" customWidth="1"/>
    <col min="16137" max="16137" width="14.7109375" style="2" customWidth="1"/>
    <col min="16138" max="16138" width="16.42578125" style="2" customWidth="1"/>
    <col min="16139" max="16139" width="16" style="2" customWidth="1"/>
    <col min="16140" max="16140" width="13.7109375" style="2" customWidth="1"/>
    <col min="16141" max="16384" width="9.140625" style="2"/>
  </cols>
  <sheetData>
    <row r="1" spans="1:18" x14ac:dyDescent="0.25">
      <c r="M1" s="19"/>
    </row>
    <row r="2" spans="1:18" ht="18.75" x14ac:dyDescent="0.3">
      <c r="A2" s="3" t="s">
        <v>10</v>
      </c>
      <c r="B2" s="3"/>
      <c r="E2" s="20"/>
      <c r="F2" s="20"/>
      <c r="G2" s="20"/>
      <c r="H2" s="20"/>
      <c r="J2" s="21" t="s">
        <v>9</v>
      </c>
    </row>
    <row r="3" spans="1:18" ht="18.75" x14ac:dyDescent="0.3">
      <c r="A3" s="16" t="s">
        <v>30</v>
      </c>
      <c r="B3" s="16"/>
      <c r="D3" s="20"/>
      <c r="E3" s="20"/>
      <c r="F3" s="20"/>
      <c r="G3" s="20"/>
      <c r="H3" s="20"/>
      <c r="I3" s="22" t="s">
        <v>556</v>
      </c>
      <c r="J3" s="23"/>
    </row>
    <row r="4" spans="1:18" ht="18.75" customHeight="1" x14ac:dyDescent="0.3">
      <c r="A4" s="16" t="s">
        <v>63</v>
      </c>
      <c r="B4" s="16"/>
      <c r="D4" s="20"/>
      <c r="E4" s="20"/>
      <c r="F4" s="20"/>
      <c r="G4" s="20"/>
      <c r="H4" s="20"/>
      <c r="I4" s="25" t="s">
        <v>224</v>
      </c>
      <c r="J4" s="25"/>
      <c r="K4" s="24"/>
    </row>
    <row r="5" spans="1:18" ht="18.75" x14ac:dyDescent="0.3">
      <c r="A5" s="16" t="s">
        <v>225</v>
      </c>
      <c r="B5" s="16"/>
      <c r="D5" s="20"/>
      <c r="E5" s="20"/>
      <c r="F5" s="20"/>
      <c r="G5" s="20"/>
      <c r="H5" s="20"/>
      <c r="I5" s="25" t="s">
        <v>557</v>
      </c>
      <c r="J5" s="25"/>
      <c r="K5" s="24"/>
    </row>
    <row r="6" spans="1:18" ht="18.75" x14ac:dyDescent="0.3">
      <c r="A6" s="16" t="s">
        <v>223</v>
      </c>
      <c r="B6" s="16"/>
      <c r="D6" s="20"/>
      <c r="E6" s="20"/>
      <c r="F6" s="20"/>
      <c r="G6" s="20"/>
      <c r="H6" s="20"/>
      <c r="I6" s="26" t="s">
        <v>223</v>
      </c>
      <c r="J6" s="23"/>
    </row>
    <row r="7" spans="1:18" ht="24.75" customHeight="1" x14ac:dyDescent="0.3">
      <c r="D7" s="20"/>
      <c r="E7" s="20"/>
      <c r="F7" s="20"/>
      <c r="G7" s="20"/>
      <c r="H7" s="20"/>
      <c r="J7" s="23"/>
    </row>
    <row r="8" spans="1:18" x14ac:dyDescent="0.25">
      <c r="A8" s="4"/>
      <c r="B8" s="4"/>
      <c r="D8" s="27"/>
      <c r="E8" s="27"/>
      <c r="F8" s="27"/>
      <c r="G8" s="27"/>
      <c r="H8" s="27"/>
      <c r="I8" s="27"/>
      <c r="J8" s="23"/>
      <c r="K8" s="27"/>
      <c r="L8" s="27"/>
      <c r="N8" s="5"/>
    </row>
    <row r="9" spans="1:18" ht="20.25" x14ac:dyDescent="0.3">
      <c r="A9" s="444" t="s">
        <v>64</v>
      </c>
      <c r="B9" s="444"/>
      <c r="C9" s="444"/>
      <c r="D9" s="444"/>
      <c r="E9" s="444"/>
      <c r="F9" s="444"/>
      <c r="G9" s="444"/>
      <c r="H9" s="444"/>
      <c r="I9" s="444"/>
      <c r="J9" s="444"/>
      <c r="K9" s="444"/>
      <c r="L9" s="444"/>
      <c r="M9" s="444"/>
      <c r="N9" s="6"/>
      <c r="O9" s="6"/>
      <c r="P9" s="6"/>
      <c r="Q9" s="6"/>
      <c r="R9" s="6"/>
    </row>
    <row r="10" spans="1:18" ht="9.75" customHeight="1" x14ac:dyDescent="0.25">
      <c r="A10" s="7"/>
      <c r="B10" s="7"/>
      <c r="C10" s="7"/>
      <c r="D10" s="28"/>
      <c r="E10" s="28"/>
      <c r="F10" s="28"/>
      <c r="G10" s="28"/>
      <c r="H10" s="29"/>
      <c r="I10" s="29"/>
      <c r="J10" s="29"/>
      <c r="K10" s="30"/>
      <c r="L10" s="30"/>
      <c r="M10" s="31"/>
    </row>
    <row r="11" spans="1:18" ht="18.75" customHeight="1" x14ac:dyDescent="0.25">
      <c r="A11" s="445" t="s">
        <v>21</v>
      </c>
      <c r="B11" s="445"/>
      <c r="C11" s="445"/>
      <c r="D11" s="445"/>
      <c r="E11" s="445"/>
      <c r="F11" s="445"/>
      <c r="G11" s="445"/>
      <c r="H11" s="445"/>
      <c r="I11" s="445"/>
      <c r="J11" s="445"/>
      <c r="K11" s="445"/>
      <c r="L11" s="445"/>
      <c r="M11" s="445"/>
      <c r="N11" s="9"/>
      <c r="O11" s="9"/>
      <c r="P11" s="9"/>
      <c r="Q11" s="9"/>
      <c r="R11" s="9"/>
    </row>
    <row r="12" spans="1:18" ht="23.25" customHeight="1" x14ac:dyDescent="0.3">
      <c r="A12" s="441" t="s">
        <v>232</v>
      </c>
      <c r="B12" s="441"/>
      <c r="C12" s="441"/>
      <c r="D12" s="441"/>
      <c r="E12" s="441"/>
      <c r="F12" s="441"/>
      <c r="G12" s="441"/>
      <c r="H12" s="441"/>
      <c r="I12" s="441"/>
      <c r="J12" s="441"/>
      <c r="K12" s="441"/>
      <c r="L12" s="441"/>
      <c r="M12" s="441"/>
      <c r="N12" s="132"/>
      <c r="O12" s="132"/>
      <c r="P12" s="10"/>
      <c r="Q12" s="10"/>
      <c r="R12" s="10"/>
    </row>
    <row r="13" spans="1:18" ht="20.25" x14ac:dyDescent="0.25">
      <c r="A13" s="11"/>
      <c r="B13" s="11"/>
      <c r="C13" s="8"/>
      <c r="D13" s="29"/>
      <c r="E13" s="32"/>
      <c r="F13" s="33"/>
      <c r="G13" s="34"/>
      <c r="H13" s="34"/>
      <c r="I13" s="34"/>
      <c r="J13" s="34"/>
      <c r="K13" s="35"/>
      <c r="L13" s="446"/>
      <c r="M13" s="446"/>
    </row>
    <row r="14" spans="1:18" ht="18.75" x14ac:dyDescent="0.3">
      <c r="A14" s="447" t="s">
        <v>11</v>
      </c>
      <c r="B14" s="442" t="s">
        <v>222</v>
      </c>
      <c r="C14" s="447" t="s">
        <v>12</v>
      </c>
      <c r="D14" s="448" t="s">
        <v>73</v>
      </c>
      <c r="E14" s="448"/>
      <c r="F14" s="449" t="s">
        <v>77</v>
      </c>
      <c r="G14" s="450"/>
      <c r="H14" s="450"/>
      <c r="I14" s="450"/>
      <c r="J14" s="451"/>
      <c r="K14" s="452" t="s">
        <v>213</v>
      </c>
      <c r="L14" s="452"/>
      <c r="M14" s="452"/>
      <c r="N14" s="12"/>
    </row>
    <row r="15" spans="1:18" ht="82.5" customHeight="1" x14ac:dyDescent="0.25">
      <c r="A15" s="447"/>
      <c r="B15" s="443"/>
      <c r="C15" s="447"/>
      <c r="D15" s="36" t="s">
        <v>65</v>
      </c>
      <c r="E15" s="36" t="s">
        <v>66</v>
      </c>
      <c r="F15" s="74" t="s">
        <v>162</v>
      </c>
      <c r="G15" s="75" t="s">
        <v>337</v>
      </c>
      <c r="H15" s="75" t="s">
        <v>338</v>
      </c>
      <c r="I15" s="74" t="s">
        <v>67</v>
      </c>
      <c r="J15" s="74" t="s">
        <v>68</v>
      </c>
      <c r="K15" s="36" t="s">
        <v>69</v>
      </c>
      <c r="L15" s="36" t="s">
        <v>70</v>
      </c>
      <c r="M15" s="36" t="s">
        <v>71</v>
      </c>
      <c r="N15" s="44"/>
      <c r="O15" s="44"/>
    </row>
    <row r="16" spans="1:18" x14ac:dyDescent="0.25">
      <c r="A16" s="1">
        <v>1</v>
      </c>
      <c r="B16" s="1"/>
      <c r="C16" s="1">
        <v>2</v>
      </c>
      <c r="D16" s="37">
        <v>3</v>
      </c>
      <c r="E16" s="37">
        <v>4</v>
      </c>
      <c r="F16" s="76">
        <v>5</v>
      </c>
      <c r="G16" s="76">
        <v>6</v>
      </c>
      <c r="H16" s="76">
        <v>7</v>
      </c>
      <c r="I16" s="76"/>
      <c r="J16" s="76">
        <v>8</v>
      </c>
      <c r="K16" s="37">
        <v>9</v>
      </c>
      <c r="L16" s="37">
        <v>10</v>
      </c>
      <c r="M16" s="37">
        <v>11</v>
      </c>
      <c r="N16" s="44"/>
      <c r="O16" s="44"/>
    </row>
    <row r="17" spans="1:16140" x14ac:dyDescent="0.25">
      <c r="A17" s="13" t="s">
        <v>72</v>
      </c>
      <c r="B17" s="13"/>
      <c r="C17" s="14"/>
      <c r="D17" s="38">
        <f>SUM(D18:D27)</f>
        <v>7672366.6800000006</v>
      </c>
      <c r="E17" s="38">
        <f>SUM(E18:E27)</f>
        <v>7195917.0499999998</v>
      </c>
      <c r="F17" s="133">
        <f>SUM(F18:F27)</f>
        <v>7147221</v>
      </c>
      <c r="G17" s="77">
        <f>SUM(G18:G27)</f>
        <v>7147221</v>
      </c>
      <c r="H17" s="77">
        <f>SUM(H18:H27)</f>
        <v>4422004.68</v>
      </c>
      <c r="I17" s="78">
        <f>H17/G17</f>
        <v>0.61870266499384863</v>
      </c>
      <c r="J17" s="77">
        <f>SUM(J18:J27)</f>
        <v>7147221</v>
      </c>
      <c r="K17" s="349">
        <f>SUM(K18:K27)</f>
        <v>9480999.9958199989</v>
      </c>
      <c r="L17" s="149">
        <f>SUM(L18:L27)</f>
        <v>2333778.9958199994</v>
      </c>
      <c r="M17" s="39">
        <f>K17/G17-100%</f>
        <v>0.32652956943964639</v>
      </c>
      <c r="N17" s="44"/>
      <c r="O17" s="45"/>
    </row>
    <row r="18" spans="1:16140" x14ac:dyDescent="0.25">
      <c r="A18" s="15" t="s">
        <v>5</v>
      </c>
      <c r="B18" s="1">
        <v>111</v>
      </c>
      <c r="C18" s="1">
        <v>211</v>
      </c>
      <c r="D18" s="40">
        <v>5169765.4400000004</v>
      </c>
      <c r="E18" s="40">
        <v>5167245.24</v>
      </c>
      <c r="F18" s="79">
        <v>5238208</v>
      </c>
      <c r="G18" s="79">
        <v>5238208</v>
      </c>
      <c r="H18" s="79">
        <v>3287054.13</v>
      </c>
      <c r="I18" s="80">
        <f>H18/G18</f>
        <v>0.62751500704057572</v>
      </c>
      <c r="J18" s="79">
        <f>G18</f>
        <v>5238208</v>
      </c>
      <c r="K18" s="350">
        <f>СМЕТА!G2</f>
        <v>7011367.1242857138</v>
      </c>
      <c r="L18" s="42">
        <f>K18-G18</f>
        <v>1773159.1242857138</v>
      </c>
      <c r="M18" s="41">
        <f>K18/G18-100%</f>
        <v>0.33850490936704181</v>
      </c>
      <c r="N18" s="44" t="s">
        <v>160</v>
      </c>
      <c r="O18" s="44" t="s">
        <v>161</v>
      </c>
    </row>
    <row r="19" spans="1:16140" x14ac:dyDescent="0.25">
      <c r="A19" s="15" t="s">
        <v>6</v>
      </c>
      <c r="B19" s="1">
        <v>111</v>
      </c>
      <c r="C19" s="1">
        <v>213</v>
      </c>
      <c r="D19" s="40">
        <v>1959409.24</v>
      </c>
      <c r="E19" s="40">
        <v>1575745.3</v>
      </c>
      <c r="F19" s="79">
        <v>1581939</v>
      </c>
      <c r="G19" s="79">
        <v>1581939</v>
      </c>
      <c r="H19" s="79">
        <v>987089.55</v>
      </c>
      <c r="I19" s="80">
        <f t="shared" ref="I19:I27" si="0">H19/G19</f>
        <v>0.62397447057060984</v>
      </c>
      <c r="J19" s="79">
        <f>G19</f>
        <v>1581939</v>
      </c>
      <c r="K19" s="350">
        <f>СМЕТА!G5</f>
        <v>2117432.8715342856</v>
      </c>
      <c r="L19" s="42">
        <f t="shared" ref="L19:L27" si="1">K19-G19</f>
        <v>535493.8715342856</v>
      </c>
      <c r="M19" s="41">
        <f t="shared" ref="M19:M27" si="2">K19/G19-100%</f>
        <v>0.33850475368158039</v>
      </c>
      <c r="N19" s="44">
        <v>223</v>
      </c>
      <c r="O19" s="44">
        <f>'[1]Приложение 1'!$O$16</f>
        <v>5202530.8069661679</v>
      </c>
    </row>
    <row r="20" spans="1:16140" x14ac:dyDescent="0.25">
      <c r="A20" s="15" t="s">
        <v>214</v>
      </c>
      <c r="B20" s="1">
        <v>112</v>
      </c>
      <c r="C20" s="1">
        <v>212</v>
      </c>
      <c r="D20" s="40">
        <v>1000</v>
      </c>
      <c r="E20" s="40">
        <v>0</v>
      </c>
      <c r="F20" s="79">
        <v>2000</v>
      </c>
      <c r="G20" s="79">
        <v>2000</v>
      </c>
      <c r="H20" s="79">
        <v>1500</v>
      </c>
      <c r="I20" s="80">
        <f t="shared" si="0"/>
        <v>0.75</v>
      </c>
      <c r="J20" s="79">
        <f t="shared" ref="J20" si="3">G20</f>
        <v>2000</v>
      </c>
      <c r="K20" s="351">
        <v>0</v>
      </c>
      <c r="L20" s="42">
        <f t="shared" si="1"/>
        <v>-2000</v>
      </c>
      <c r="M20" s="41">
        <f t="shared" si="2"/>
        <v>-1</v>
      </c>
      <c r="N20" s="44">
        <v>211</v>
      </c>
      <c r="O20" s="44">
        <f>'[1]Приложение 1'!$D$16</f>
        <v>4455475</v>
      </c>
    </row>
    <row r="21" spans="1:16140" x14ac:dyDescent="0.25">
      <c r="A21" s="15" t="s">
        <v>8</v>
      </c>
      <c r="B21" s="1">
        <v>112</v>
      </c>
      <c r="C21" s="1">
        <v>222</v>
      </c>
      <c r="D21" s="40">
        <v>19660</v>
      </c>
      <c r="E21" s="40">
        <v>0</v>
      </c>
      <c r="F21" s="79">
        <v>42000</v>
      </c>
      <c r="G21" s="79">
        <v>42000</v>
      </c>
      <c r="H21" s="79">
        <v>20020</v>
      </c>
      <c r="I21" s="80">
        <f t="shared" si="0"/>
        <v>0.47666666666666668</v>
      </c>
      <c r="J21" s="79">
        <f t="shared" ref="J21:J27" si="4">G21</f>
        <v>42000</v>
      </c>
      <c r="K21" s="351">
        <v>0</v>
      </c>
      <c r="L21" s="42">
        <f t="shared" si="1"/>
        <v>-42000</v>
      </c>
      <c r="M21" s="41">
        <f t="shared" si="2"/>
        <v>-1</v>
      </c>
      <c r="N21" s="44">
        <v>226</v>
      </c>
      <c r="O21" s="44">
        <f>'[1]Приложение 1'!$AI$16</f>
        <v>171952</v>
      </c>
    </row>
    <row r="22" spans="1:16140" x14ac:dyDescent="0.25">
      <c r="A22" s="15" t="s">
        <v>215</v>
      </c>
      <c r="B22" s="1">
        <v>112</v>
      </c>
      <c r="C22" s="1">
        <v>226</v>
      </c>
      <c r="D22" s="40">
        <v>5500</v>
      </c>
      <c r="E22" s="40">
        <v>0</v>
      </c>
      <c r="F22" s="79">
        <v>9900</v>
      </c>
      <c r="G22" s="79">
        <v>9900</v>
      </c>
      <c r="H22" s="79">
        <v>5400</v>
      </c>
      <c r="I22" s="80">
        <f t="shared" si="0"/>
        <v>0.54545454545454541</v>
      </c>
      <c r="J22" s="79">
        <f t="shared" si="4"/>
        <v>9900</v>
      </c>
      <c r="K22" s="351">
        <v>0</v>
      </c>
      <c r="L22" s="42">
        <f t="shared" si="1"/>
        <v>-9900</v>
      </c>
      <c r="M22" s="41">
        <f t="shared" si="2"/>
        <v>-1</v>
      </c>
      <c r="N22" s="44"/>
      <c r="O22" s="44"/>
    </row>
    <row r="23" spans="1:16140" x14ac:dyDescent="0.25">
      <c r="A23" s="15" t="s">
        <v>7</v>
      </c>
      <c r="B23" s="1">
        <v>244</v>
      </c>
      <c r="C23" s="1">
        <v>221</v>
      </c>
      <c r="D23" s="40">
        <v>163000</v>
      </c>
      <c r="E23" s="40">
        <v>128780</v>
      </c>
      <c r="F23" s="79">
        <v>60000</v>
      </c>
      <c r="G23" s="79">
        <v>60000</v>
      </c>
      <c r="H23" s="79">
        <v>40000</v>
      </c>
      <c r="I23" s="80">
        <f t="shared" si="0"/>
        <v>0.66666666666666663</v>
      </c>
      <c r="J23" s="79">
        <f t="shared" si="4"/>
        <v>60000</v>
      </c>
      <c r="K23" s="351">
        <f>СМЕТА!G11</f>
        <v>60000</v>
      </c>
      <c r="L23" s="42">
        <f t="shared" si="1"/>
        <v>0</v>
      </c>
      <c r="M23" s="41">
        <f t="shared" si="2"/>
        <v>0</v>
      </c>
      <c r="N23" s="44">
        <v>225</v>
      </c>
      <c r="O23" s="44">
        <f>'[1]Приложение 1'!$T$16</f>
        <v>822924</v>
      </c>
    </row>
    <row r="24" spans="1:16140" x14ac:dyDescent="0.25">
      <c r="A24" s="15" t="s">
        <v>525</v>
      </c>
      <c r="B24" s="1">
        <v>244</v>
      </c>
      <c r="C24" s="1">
        <v>225</v>
      </c>
      <c r="D24" s="40">
        <v>3300</v>
      </c>
      <c r="E24" s="40">
        <v>0</v>
      </c>
      <c r="F24" s="79">
        <v>0</v>
      </c>
      <c r="G24" s="79">
        <v>0</v>
      </c>
      <c r="H24" s="79">
        <v>0</v>
      </c>
      <c r="I24" s="80">
        <v>0</v>
      </c>
      <c r="J24" s="79">
        <f t="shared" si="4"/>
        <v>0</v>
      </c>
      <c r="K24" s="351">
        <v>0</v>
      </c>
      <c r="L24" s="42">
        <v>0</v>
      </c>
      <c r="M24" s="41">
        <v>0</v>
      </c>
      <c r="N24" s="44"/>
      <c r="O24" s="44"/>
    </row>
    <row r="25" spans="1:16140" x14ac:dyDescent="0.25">
      <c r="A25" s="15" t="s">
        <v>215</v>
      </c>
      <c r="B25" s="1">
        <v>244</v>
      </c>
      <c r="C25" s="1">
        <v>226</v>
      </c>
      <c r="D25" s="40">
        <v>75000</v>
      </c>
      <c r="E25" s="40">
        <v>49244.51</v>
      </c>
      <c r="F25" s="79">
        <v>71000</v>
      </c>
      <c r="G25" s="79">
        <v>62569</v>
      </c>
      <c r="H25" s="79">
        <v>0</v>
      </c>
      <c r="I25" s="80">
        <f t="shared" si="0"/>
        <v>0</v>
      </c>
      <c r="J25" s="79">
        <f t="shared" si="4"/>
        <v>62569</v>
      </c>
      <c r="K25" s="351">
        <f>СМЕТА!G18</f>
        <v>36000</v>
      </c>
      <c r="L25" s="42">
        <f t="shared" si="1"/>
        <v>-26569</v>
      </c>
      <c r="M25" s="41">
        <f t="shared" si="2"/>
        <v>-0.42463520273617927</v>
      </c>
      <c r="N25" s="44"/>
      <c r="O25" s="44"/>
    </row>
    <row r="26" spans="1:16140" ht="31.5" x14ac:dyDescent="0.25">
      <c r="A26" s="15" t="s">
        <v>216</v>
      </c>
      <c r="B26" s="1">
        <v>244</v>
      </c>
      <c r="C26" s="1">
        <v>310</v>
      </c>
      <c r="D26" s="40">
        <v>43600</v>
      </c>
      <c r="E26" s="40">
        <v>43570</v>
      </c>
      <c r="F26" s="79">
        <v>34300</v>
      </c>
      <c r="G26" s="79">
        <v>40110</v>
      </c>
      <c r="H26" s="79">
        <v>34300</v>
      </c>
      <c r="I26" s="80">
        <f t="shared" si="0"/>
        <v>0.85514834205933687</v>
      </c>
      <c r="J26" s="79">
        <f t="shared" si="4"/>
        <v>40110</v>
      </c>
      <c r="K26" s="351">
        <f>СМЕТА!G29</f>
        <v>153600</v>
      </c>
      <c r="L26" s="42">
        <f t="shared" si="1"/>
        <v>113490</v>
      </c>
      <c r="M26" s="41">
        <f t="shared" si="2"/>
        <v>2.8294689603590126</v>
      </c>
      <c r="N26" s="44"/>
      <c r="O26" s="44"/>
    </row>
    <row r="27" spans="1:16140" ht="31.5" x14ac:dyDescent="0.25">
      <c r="A27" s="15" t="s">
        <v>217</v>
      </c>
      <c r="B27" s="1">
        <v>244</v>
      </c>
      <c r="C27" s="1">
        <v>340</v>
      </c>
      <c r="D27" s="40">
        <v>232132</v>
      </c>
      <c r="E27" s="40">
        <v>231332</v>
      </c>
      <c r="F27" s="79">
        <v>107874</v>
      </c>
      <c r="G27" s="79">
        <v>110495</v>
      </c>
      <c r="H27" s="79">
        <v>46641</v>
      </c>
      <c r="I27" s="80">
        <f t="shared" si="0"/>
        <v>0.4221095977193538</v>
      </c>
      <c r="J27" s="79">
        <f t="shared" si="4"/>
        <v>110495</v>
      </c>
      <c r="K27" s="351">
        <f>СМЕТА!G66</f>
        <v>102600</v>
      </c>
      <c r="L27" s="42">
        <f t="shared" si="1"/>
        <v>-7895</v>
      </c>
      <c r="M27" s="41">
        <f t="shared" si="2"/>
        <v>-7.1451196886736956E-2</v>
      </c>
      <c r="N27" s="44"/>
      <c r="O27" s="44"/>
    </row>
    <row r="28" spans="1:16140" s="18" customFormat="1" x14ac:dyDescent="0.25">
      <c r="A28" s="2"/>
      <c r="B28" s="2"/>
      <c r="C28" s="2"/>
      <c r="K28" s="4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row>
    <row r="29" spans="1:16140" x14ac:dyDescent="0.25">
      <c r="G29" s="43"/>
      <c r="J29" s="380" t="s">
        <v>526</v>
      </c>
      <c r="K29" s="381">
        <f>7011367.12+2117432.88+352200-K17</f>
        <v>4.1800010949373245E-3</v>
      </c>
    </row>
  </sheetData>
  <mergeCells count="10">
    <mergeCell ref="A12:M12"/>
    <mergeCell ref="B14:B15"/>
    <mergeCell ref="A9:M9"/>
    <mergeCell ref="A11:M11"/>
    <mergeCell ref="L13:M13"/>
    <mergeCell ref="A14:A15"/>
    <mergeCell ref="C14:C15"/>
    <mergeCell ref="D14:E14"/>
    <mergeCell ref="F14:J14"/>
    <mergeCell ref="K14:M14"/>
  </mergeCells>
  <pageMargins left="0.70866141732283472" right="0.70866141732283472" top="0.74803149606299213" bottom="0.74803149606299213" header="0.31496062992125984" footer="0.31496062992125984"/>
  <pageSetup paperSize="9" scale="64" orientation="landscape" horizontalDpi="180" verticalDpi="180" r:id="rId1"/>
  <colBreaks count="1" manualBreakCount="1">
    <brk id="1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6"/>
  <sheetViews>
    <sheetView view="pageBreakPreview" zoomScaleNormal="100" zoomScaleSheetLayoutView="100" workbookViewId="0">
      <selection activeCell="G3" sqref="G3"/>
    </sheetView>
  </sheetViews>
  <sheetFormatPr defaultRowHeight="15" x14ac:dyDescent="0.25"/>
  <cols>
    <col min="1" max="1" width="3.140625" style="81" customWidth="1"/>
    <col min="2" max="2" width="43.140625" style="81" customWidth="1"/>
    <col min="3" max="3" width="7.85546875" style="81" customWidth="1"/>
    <col min="4" max="4" width="14.28515625" style="81" customWidth="1"/>
    <col min="5" max="5" width="13.42578125" style="81" customWidth="1"/>
    <col min="6" max="6" width="12.7109375" style="107" customWidth="1"/>
    <col min="7" max="7" width="15.5703125" style="88" customWidth="1"/>
    <col min="8" max="8" width="10" style="81" bestFit="1" customWidth="1"/>
    <col min="9" max="16384" width="9.140625" style="81"/>
  </cols>
  <sheetData>
    <row r="1" spans="1:8" x14ac:dyDescent="0.25">
      <c r="A1" s="82"/>
      <c r="B1" s="83"/>
      <c r="C1" s="83"/>
      <c r="D1" s="83"/>
      <c r="E1" s="83"/>
      <c r="F1" s="128"/>
      <c r="G1" s="84"/>
    </row>
    <row r="2" spans="1:8" x14ac:dyDescent="0.25">
      <c r="A2" s="188" t="s">
        <v>218</v>
      </c>
      <c r="B2" s="85"/>
      <c r="C2" s="85"/>
      <c r="D2" s="85"/>
      <c r="E2" s="85"/>
      <c r="F2" s="129"/>
      <c r="G2" s="372">
        <f>SUM(G3)</f>
        <v>7011367.1242857138</v>
      </c>
      <c r="H2" s="107" t="s">
        <v>553</v>
      </c>
    </row>
    <row r="3" spans="1:8" x14ac:dyDescent="0.25">
      <c r="A3" s="86" t="s">
        <v>14</v>
      </c>
      <c r="B3" s="87"/>
      <c r="C3" s="87"/>
      <c r="D3" s="87"/>
      <c r="E3" s="87"/>
      <c r="F3" s="130"/>
      <c r="G3" s="101">
        <f>'Расчет ФОТ табл.1 субв сад'!K38</f>
        <v>7011367.1242857138</v>
      </c>
      <c r="H3" s="376">
        <f>G3/12</f>
        <v>584280.59369047615</v>
      </c>
    </row>
    <row r="5" spans="1:8" x14ac:dyDescent="0.25">
      <c r="A5" s="188" t="s">
        <v>219</v>
      </c>
      <c r="B5" s="85"/>
      <c r="C5" s="85"/>
      <c r="D5" s="85"/>
      <c r="E5" s="85"/>
      <c r="F5" s="129"/>
      <c r="G5" s="372">
        <f>SUM(G6)</f>
        <v>2117432.8715342856</v>
      </c>
    </row>
    <row r="6" spans="1:8" x14ac:dyDescent="0.25">
      <c r="A6" s="86" t="s">
        <v>20</v>
      </c>
      <c r="B6" s="87"/>
      <c r="C6" s="87"/>
      <c r="D6" s="87"/>
      <c r="E6" s="87"/>
      <c r="F6" s="130"/>
      <c r="G6" s="101">
        <f>G3*30.2%</f>
        <v>2117432.8715342856</v>
      </c>
    </row>
    <row r="7" spans="1:8" ht="15.75" thickBot="1" x14ac:dyDescent="0.3"/>
    <row r="8" spans="1:8" x14ac:dyDescent="0.25">
      <c r="A8" s="489" t="s">
        <v>524</v>
      </c>
      <c r="B8" s="490"/>
      <c r="C8" s="490"/>
      <c r="D8" s="490"/>
      <c r="E8" s="490"/>
      <c r="F8" s="490"/>
      <c r="G8" s="491"/>
    </row>
    <row r="9" spans="1:8" ht="30" x14ac:dyDescent="0.25">
      <c r="A9" s="92" t="s">
        <v>0</v>
      </c>
      <c r="B9" s="492" t="s">
        <v>18</v>
      </c>
      <c r="C9" s="492"/>
      <c r="D9" s="89" t="s">
        <v>3</v>
      </c>
      <c r="E9" s="89" t="s">
        <v>16</v>
      </c>
      <c r="F9" s="89" t="s">
        <v>17</v>
      </c>
      <c r="G9" s="93" t="s">
        <v>15</v>
      </c>
    </row>
    <row r="10" spans="1:8" x14ac:dyDescent="0.25">
      <c r="A10" s="335" t="s">
        <v>340</v>
      </c>
      <c r="B10" s="493" t="s">
        <v>341</v>
      </c>
      <c r="C10" s="493"/>
      <c r="D10" s="189"/>
      <c r="E10" s="94">
        <v>12</v>
      </c>
      <c r="F10" s="94">
        <v>5000</v>
      </c>
      <c r="G10" s="336">
        <f>E10*F10</f>
        <v>60000</v>
      </c>
    </row>
    <row r="11" spans="1:8" ht="15.75" thickBot="1" x14ac:dyDescent="0.3">
      <c r="A11" s="494" t="s">
        <v>76</v>
      </c>
      <c r="B11" s="495"/>
      <c r="C11" s="495"/>
      <c r="D11" s="495"/>
      <c r="E11" s="495"/>
      <c r="F11" s="495"/>
      <c r="G11" s="373">
        <f>SUM(G10:G10)</f>
        <v>60000</v>
      </c>
    </row>
    <row r="12" spans="1:8" ht="15.75" thickBot="1" x14ac:dyDescent="0.3">
      <c r="A12" s="98"/>
      <c r="B12" s="98"/>
      <c r="C12" s="98"/>
      <c r="E12" s="98"/>
      <c r="F12" s="81"/>
      <c r="G12" s="190"/>
    </row>
    <row r="13" spans="1:8" ht="18" thickBot="1" x14ac:dyDescent="0.35">
      <c r="A13" s="131" t="s">
        <v>212</v>
      </c>
      <c r="B13" s="95"/>
      <c r="C13" s="95"/>
      <c r="D13" s="95"/>
      <c r="E13" s="95"/>
      <c r="F13" s="95"/>
      <c r="G13" s="96"/>
    </row>
    <row r="14" spans="1:8" x14ac:dyDescent="0.25">
      <c r="A14" s="479" t="s">
        <v>19</v>
      </c>
      <c r="B14" s="480"/>
      <c r="C14" s="480"/>
      <c r="D14" s="480"/>
      <c r="E14" s="480"/>
      <c r="F14" s="480"/>
      <c r="G14" s="481"/>
    </row>
    <row r="15" spans="1:8" ht="30" x14ac:dyDescent="0.25">
      <c r="A15" s="92" t="s">
        <v>0</v>
      </c>
      <c r="B15" s="488" t="s">
        <v>18</v>
      </c>
      <c r="C15" s="488"/>
      <c r="D15" s="488"/>
      <c r="E15" s="89" t="s">
        <v>16</v>
      </c>
      <c r="F15" s="89" t="s">
        <v>17</v>
      </c>
      <c r="G15" s="93" t="s">
        <v>15</v>
      </c>
    </row>
    <row r="16" spans="1:8" x14ac:dyDescent="0.25">
      <c r="A16" s="99">
        <v>1</v>
      </c>
      <c r="B16" s="485" t="s">
        <v>342</v>
      </c>
      <c r="C16" s="486"/>
      <c r="D16" s="487"/>
      <c r="E16" s="102"/>
      <c r="F16" s="103"/>
      <c r="G16" s="104">
        <v>36000</v>
      </c>
    </row>
    <row r="17" spans="1:7" ht="15.75" thickBot="1" x14ac:dyDescent="0.3">
      <c r="A17" s="100">
        <v>4</v>
      </c>
      <c r="B17" s="482" t="s">
        <v>343</v>
      </c>
      <c r="C17" s="483"/>
      <c r="D17" s="484"/>
      <c r="E17" s="97">
        <v>16</v>
      </c>
      <c r="F17" s="97">
        <v>2500</v>
      </c>
      <c r="G17" s="104">
        <f>E17*F17</f>
        <v>40000</v>
      </c>
    </row>
    <row r="18" spans="1:7" ht="15.75" thickBot="1" x14ac:dyDescent="0.3">
      <c r="A18" s="457" t="s">
        <v>1</v>
      </c>
      <c r="B18" s="458"/>
      <c r="C18" s="458"/>
      <c r="D18" s="458"/>
      <c r="E18" s="458"/>
      <c r="F18" s="459"/>
      <c r="G18" s="352">
        <f>SUM(G14:G16)</f>
        <v>36000</v>
      </c>
    </row>
    <row r="19" spans="1:7" ht="15.75" thickBot="1" x14ac:dyDescent="0.3"/>
    <row r="20" spans="1:7" ht="15.75" thickBot="1" x14ac:dyDescent="0.3">
      <c r="A20" s="465" t="s">
        <v>220</v>
      </c>
      <c r="B20" s="466"/>
      <c r="C20" s="466"/>
      <c r="D20" s="466"/>
      <c r="E20" s="466"/>
      <c r="F20" s="466"/>
      <c r="G20" s="467"/>
    </row>
    <row r="21" spans="1:7" ht="15.75" thickBot="1" x14ac:dyDescent="0.3">
      <c r="A21" s="468" t="s">
        <v>344</v>
      </c>
      <c r="B21" s="469"/>
      <c r="C21" s="469"/>
      <c r="D21" s="469"/>
      <c r="E21" s="469"/>
      <c r="F21" s="469"/>
      <c r="G21" s="470"/>
    </row>
    <row r="22" spans="1:7" ht="30" x14ac:dyDescent="0.25">
      <c r="A22" s="338" t="s">
        <v>0</v>
      </c>
      <c r="B22" s="471" t="s">
        <v>2</v>
      </c>
      <c r="C22" s="471"/>
      <c r="D22" s="471"/>
      <c r="E22" s="339" t="s">
        <v>4</v>
      </c>
      <c r="F22" s="339" t="s">
        <v>17</v>
      </c>
      <c r="G22" s="340" t="s">
        <v>15</v>
      </c>
    </row>
    <row r="23" spans="1:7" x14ac:dyDescent="0.25">
      <c r="A23" s="92">
        <v>1</v>
      </c>
      <c r="B23" s="478" t="s">
        <v>394</v>
      </c>
      <c r="C23" s="478"/>
      <c r="D23" s="478"/>
      <c r="E23" s="191" t="s">
        <v>340</v>
      </c>
      <c r="F23" s="192">
        <v>26300</v>
      </c>
      <c r="G23" s="337">
        <f t="shared" ref="G23:G28" si="0">E23*F23</f>
        <v>26300</v>
      </c>
    </row>
    <row r="24" spans="1:7" x14ac:dyDescent="0.25">
      <c r="A24" s="92">
        <v>2</v>
      </c>
      <c r="B24" s="453" t="s">
        <v>345</v>
      </c>
      <c r="C24" s="453"/>
      <c r="D24" s="453"/>
      <c r="E24" s="17">
        <v>20</v>
      </c>
      <c r="F24" s="90">
        <v>240</v>
      </c>
      <c r="G24" s="337">
        <f t="shared" si="0"/>
        <v>4800</v>
      </c>
    </row>
    <row r="25" spans="1:7" x14ac:dyDescent="0.25">
      <c r="A25" s="92">
        <v>3</v>
      </c>
      <c r="B25" s="478" t="s">
        <v>346</v>
      </c>
      <c r="C25" s="478"/>
      <c r="D25" s="478"/>
      <c r="E25" s="193">
        <v>2</v>
      </c>
      <c r="F25" s="194">
        <v>5000</v>
      </c>
      <c r="G25" s="337">
        <f t="shared" si="0"/>
        <v>10000</v>
      </c>
    </row>
    <row r="26" spans="1:7" x14ac:dyDescent="0.25">
      <c r="A26" s="92">
        <v>4</v>
      </c>
      <c r="B26" s="477" t="s">
        <v>347</v>
      </c>
      <c r="C26" s="477"/>
      <c r="D26" s="477"/>
      <c r="E26" s="106">
        <v>2</v>
      </c>
      <c r="F26" s="90">
        <v>25000</v>
      </c>
      <c r="G26" s="337">
        <f t="shared" si="0"/>
        <v>50000</v>
      </c>
    </row>
    <row r="27" spans="1:7" x14ac:dyDescent="0.25">
      <c r="A27" s="92">
        <v>5</v>
      </c>
      <c r="B27" s="477" t="s">
        <v>348</v>
      </c>
      <c r="C27" s="477"/>
      <c r="D27" s="477"/>
      <c r="E27" s="106">
        <v>1</v>
      </c>
      <c r="F27" s="90">
        <v>2500</v>
      </c>
      <c r="G27" s="105">
        <f t="shared" si="0"/>
        <v>2500</v>
      </c>
    </row>
    <row r="28" spans="1:7" ht="15.75" thickBot="1" x14ac:dyDescent="0.3">
      <c r="A28" s="92">
        <v>6</v>
      </c>
      <c r="B28" s="477" t="s">
        <v>349</v>
      </c>
      <c r="C28" s="477"/>
      <c r="D28" s="477"/>
      <c r="E28" s="106">
        <v>5</v>
      </c>
      <c r="F28" s="90">
        <v>12000</v>
      </c>
      <c r="G28" s="105">
        <f t="shared" si="0"/>
        <v>60000</v>
      </c>
    </row>
    <row r="29" spans="1:7" ht="15.75" thickBot="1" x14ac:dyDescent="0.3">
      <c r="A29" s="472" t="s">
        <v>1</v>
      </c>
      <c r="B29" s="473"/>
      <c r="C29" s="473"/>
      <c r="D29" s="473"/>
      <c r="E29" s="473"/>
      <c r="F29" s="473"/>
      <c r="G29" s="374">
        <f>SUM(G23:G28)</f>
        <v>153600</v>
      </c>
    </row>
    <row r="30" spans="1:7" ht="15.75" thickBot="1" x14ac:dyDescent="0.3"/>
    <row r="31" spans="1:7" ht="17.25" thickBot="1" x14ac:dyDescent="0.3">
      <c r="A31" s="474" t="s">
        <v>221</v>
      </c>
      <c r="B31" s="475"/>
      <c r="C31" s="475"/>
      <c r="D31" s="475"/>
      <c r="E31" s="475"/>
      <c r="F31" s="475"/>
      <c r="G31" s="476"/>
    </row>
    <row r="32" spans="1:7" ht="15.75" thickBot="1" x14ac:dyDescent="0.3">
      <c r="A32" s="461" t="s">
        <v>74</v>
      </c>
      <c r="B32" s="462"/>
      <c r="C32" s="462"/>
      <c r="D32" s="462"/>
      <c r="E32" s="462"/>
      <c r="F32" s="462"/>
      <c r="G32" s="463"/>
    </row>
    <row r="33" spans="1:7" x14ac:dyDescent="0.25">
      <c r="A33" s="345">
        <v>1</v>
      </c>
      <c r="B33" s="464" t="s">
        <v>350</v>
      </c>
      <c r="C33" s="464"/>
      <c r="D33" s="195" t="s">
        <v>75</v>
      </c>
      <c r="E33" s="195">
        <v>40</v>
      </c>
      <c r="F33" s="196">
        <v>70</v>
      </c>
      <c r="G33" s="346">
        <f t="shared" ref="G33:G65" si="1">E33*F33</f>
        <v>2800</v>
      </c>
    </row>
    <row r="34" spans="1:7" x14ac:dyDescent="0.25">
      <c r="A34" s="343">
        <v>2</v>
      </c>
      <c r="B34" s="453" t="s">
        <v>351</v>
      </c>
      <c r="C34" s="453"/>
      <c r="D34" s="127" t="s">
        <v>75</v>
      </c>
      <c r="E34" s="127">
        <v>40</v>
      </c>
      <c r="F34" s="197">
        <v>40</v>
      </c>
      <c r="G34" s="344">
        <f t="shared" si="1"/>
        <v>1600</v>
      </c>
    </row>
    <row r="35" spans="1:7" x14ac:dyDescent="0.25">
      <c r="A35" s="343">
        <v>3</v>
      </c>
      <c r="B35" s="453" t="s">
        <v>352</v>
      </c>
      <c r="C35" s="453"/>
      <c r="D35" s="127" t="s">
        <v>353</v>
      </c>
      <c r="E35" s="127">
        <v>31</v>
      </c>
      <c r="F35" s="197">
        <v>5</v>
      </c>
      <c r="G35" s="344">
        <f t="shared" si="1"/>
        <v>155</v>
      </c>
    </row>
    <row r="36" spans="1:7" x14ac:dyDescent="0.25">
      <c r="A36" s="343">
        <v>4</v>
      </c>
      <c r="B36" s="453" t="s">
        <v>354</v>
      </c>
      <c r="C36" s="453"/>
      <c r="D36" s="127" t="s">
        <v>355</v>
      </c>
      <c r="E36" s="127">
        <v>40</v>
      </c>
      <c r="F36" s="197">
        <v>50</v>
      </c>
      <c r="G36" s="344">
        <f t="shared" si="1"/>
        <v>2000</v>
      </c>
    </row>
    <row r="37" spans="1:7" x14ac:dyDescent="0.25">
      <c r="A37" s="343">
        <v>5</v>
      </c>
      <c r="B37" s="453" t="s">
        <v>356</v>
      </c>
      <c r="C37" s="453"/>
      <c r="D37" s="127" t="s">
        <v>355</v>
      </c>
      <c r="E37" s="127">
        <v>80</v>
      </c>
      <c r="F37" s="197">
        <v>70</v>
      </c>
      <c r="G37" s="344">
        <f t="shared" si="1"/>
        <v>5600</v>
      </c>
    </row>
    <row r="38" spans="1:7" x14ac:dyDescent="0.25">
      <c r="A38" s="343">
        <v>6</v>
      </c>
      <c r="B38" s="453" t="s">
        <v>357</v>
      </c>
      <c r="C38" s="453"/>
      <c r="D38" s="127" t="s">
        <v>75</v>
      </c>
      <c r="E38" s="127">
        <v>80</v>
      </c>
      <c r="F38" s="197">
        <v>75</v>
      </c>
      <c r="G38" s="344">
        <f t="shared" si="1"/>
        <v>6000</v>
      </c>
    </row>
    <row r="39" spans="1:7" x14ac:dyDescent="0.25">
      <c r="A39" s="343">
        <v>7</v>
      </c>
      <c r="B39" s="453" t="s">
        <v>358</v>
      </c>
      <c r="C39" s="453"/>
      <c r="D39" s="127" t="s">
        <v>75</v>
      </c>
      <c r="E39" s="127">
        <v>10</v>
      </c>
      <c r="F39" s="197">
        <v>25</v>
      </c>
      <c r="G39" s="344">
        <f t="shared" si="1"/>
        <v>250</v>
      </c>
    </row>
    <row r="40" spans="1:7" x14ac:dyDescent="0.25">
      <c r="A40" s="343">
        <v>8</v>
      </c>
      <c r="B40" s="453" t="s">
        <v>359</v>
      </c>
      <c r="C40" s="453"/>
      <c r="D40" s="127" t="s">
        <v>75</v>
      </c>
      <c r="E40" s="127">
        <v>5</v>
      </c>
      <c r="F40" s="197">
        <v>25</v>
      </c>
      <c r="G40" s="344">
        <f t="shared" si="1"/>
        <v>125</v>
      </c>
    </row>
    <row r="41" spans="1:7" x14ac:dyDescent="0.25">
      <c r="A41" s="343">
        <v>9</v>
      </c>
      <c r="B41" s="453" t="s">
        <v>360</v>
      </c>
      <c r="C41" s="453"/>
      <c r="D41" s="127" t="s">
        <v>75</v>
      </c>
      <c r="E41" s="127">
        <v>30</v>
      </c>
      <c r="F41" s="197">
        <v>80</v>
      </c>
      <c r="G41" s="344">
        <f t="shared" si="1"/>
        <v>2400</v>
      </c>
    </row>
    <row r="42" spans="1:7" x14ac:dyDescent="0.25">
      <c r="A42" s="343">
        <v>10</v>
      </c>
      <c r="B42" s="453" t="s">
        <v>361</v>
      </c>
      <c r="C42" s="453"/>
      <c r="D42" s="127" t="s">
        <v>75</v>
      </c>
      <c r="E42" s="127">
        <v>20</v>
      </c>
      <c r="F42" s="197">
        <v>100</v>
      </c>
      <c r="G42" s="344">
        <f t="shared" si="1"/>
        <v>2000</v>
      </c>
    </row>
    <row r="43" spans="1:7" x14ac:dyDescent="0.25">
      <c r="A43" s="343">
        <v>11</v>
      </c>
      <c r="B43" s="453" t="s">
        <v>362</v>
      </c>
      <c r="C43" s="453"/>
      <c r="D43" s="127" t="s">
        <v>75</v>
      </c>
      <c r="E43" s="127">
        <v>29</v>
      </c>
      <c r="F43" s="197">
        <v>25</v>
      </c>
      <c r="G43" s="344">
        <f t="shared" si="1"/>
        <v>725</v>
      </c>
    </row>
    <row r="44" spans="1:7" x14ac:dyDescent="0.25">
      <c r="A44" s="343">
        <v>12</v>
      </c>
      <c r="B44" s="453" t="s">
        <v>363</v>
      </c>
      <c r="C44" s="453"/>
      <c r="D44" s="127" t="s">
        <v>75</v>
      </c>
      <c r="E44" s="127">
        <v>50</v>
      </c>
      <c r="F44" s="197">
        <v>15</v>
      </c>
      <c r="G44" s="344">
        <f t="shared" si="1"/>
        <v>750</v>
      </c>
    </row>
    <row r="45" spans="1:7" x14ac:dyDescent="0.25">
      <c r="A45" s="343">
        <v>13</v>
      </c>
      <c r="B45" s="453" t="s">
        <v>364</v>
      </c>
      <c r="C45" s="453"/>
      <c r="D45" s="127" t="s">
        <v>75</v>
      </c>
      <c r="E45" s="127">
        <v>10</v>
      </c>
      <c r="F45" s="197">
        <v>10</v>
      </c>
      <c r="G45" s="344">
        <f t="shared" si="1"/>
        <v>100</v>
      </c>
    </row>
    <row r="46" spans="1:7" x14ac:dyDescent="0.25">
      <c r="A46" s="343">
        <v>14</v>
      </c>
      <c r="B46" s="453" t="s">
        <v>365</v>
      </c>
      <c r="C46" s="453"/>
      <c r="D46" s="127" t="s">
        <v>75</v>
      </c>
      <c r="E46" s="127">
        <v>9</v>
      </c>
      <c r="F46" s="197">
        <v>5</v>
      </c>
      <c r="G46" s="344">
        <f t="shared" si="1"/>
        <v>45</v>
      </c>
    </row>
    <row r="47" spans="1:7" x14ac:dyDescent="0.25">
      <c r="A47" s="343">
        <v>15</v>
      </c>
      <c r="B47" s="453" t="s">
        <v>366</v>
      </c>
      <c r="C47" s="453"/>
      <c r="D47" s="127" t="s">
        <v>75</v>
      </c>
      <c r="E47" s="127">
        <v>40</v>
      </c>
      <c r="F47" s="197">
        <v>10</v>
      </c>
      <c r="G47" s="344">
        <f t="shared" si="1"/>
        <v>400</v>
      </c>
    </row>
    <row r="48" spans="1:7" x14ac:dyDescent="0.25">
      <c r="A48" s="343">
        <v>16</v>
      </c>
      <c r="B48" s="453" t="s">
        <v>367</v>
      </c>
      <c r="C48" s="453"/>
      <c r="D48" s="127" t="s">
        <v>75</v>
      </c>
      <c r="E48" s="127">
        <v>90</v>
      </c>
      <c r="F48" s="197">
        <v>50</v>
      </c>
      <c r="G48" s="344">
        <f t="shared" si="1"/>
        <v>4500</v>
      </c>
    </row>
    <row r="49" spans="1:7" x14ac:dyDescent="0.25">
      <c r="A49" s="343">
        <v>17</v>
      </c>
      <c r="B49" s="453" t="s">
        <v>368</v>
      </c>
      <c r="C49" s="453"/>
      <c r="D49" s="127" t="s">
        <v>75</v>
      </c>
      <c r="E49" s="127">
        <v>10</v>
      </c>
      <c r="F49" s="197">
        <v>50</v>
      </c>
      <c r="G49" s="344">
        <f t="shared" si="1"/>
        <v>500</v>
      </c>
    </row>
    <row r="50" spans="1:7" x14ac:dyDescent="0.25">
      <c r="A50" s="343">
        <v>18</v>
      </c>
      <c r="B50" s="453" t="s">
        <v>369</v>
      </c>
      <c r="C50" s="453"/>
      <c r="D50" s="127" t="s">
        <v>75</v>
      </c>
      <c r="E50" s="127">
        <v>20</v>
      </c>
      <c r="F50" s="197">
        <v>50</v>
      </c>
      <c r="G50" s="344">
        <f t="shared" si="1"/>
        <v>1000</v>
      </c>
    </row>
    <row r="51" spans="1:7" x14ac:dyDescent="0.25">
      <c r="A51" s="343">
        <v>19</v>
      </c>
      <c r="B51" s="453" t="s">
        <v>370</v>
      </c>
      <c r="C51" s="453"/>
      <c r="D51" s="127" t="s">
        <v>75</v>
      </c>
      <c r="E51" s="127">
        <v>10</v>
      </c>
      <c r="F51" s="197">
        <v>50</v>
      </c>
      <c r="G51" s="344">
        <f t="shared" si="1"/>
        <v>500</v>
      </c>
    </row>
    <row r="52" spans="1:7" x14ac:dyDescent="0.25">
      <c r="A52" s="343">
        <v>20</v>
      </c>
      <c r="B52" s="453" t="s">
        <v>371</v>
      </c>
      <c r="C52" s="453"/>
      <c r="D52" s="127" t="s">
        <v>372</v>
      </c>
      <c r="E52" s="127">
        <v>5</v>
      </c>
      <c r="F52" s="197">
        <v>150</v>
      </c>
      <c r="G52" s="344">
        <f t="shared" si="1"/>
        <v>750</v>
      </c>
    </row>
    <row r="53" spans="1:7" x14ac:dyDescent="0.25">
      <c r="A53" s="343">
        <v>21</v>
      </c>
      <c r="B53" s="453" t="s">
        <v>373</v>
      </c>
      <c r="C53" s="453"/>
      <c r="D53" s="127" t="s">
        <v>75</v>
      </c>
      <c r="E53" s="127">
        <v>50</v>
      </c>
      <c r="F53" s="197">
        <v>70</v>
      </c>
      <c r="G53" s="344">
        <f t="shared" si="1"/>
        <v>3500</v>
      </c>
    </row>
    <row r="54" spans="1:7" x14ac:dyDescent="0.25">
      <c r="A54" s="343">
        <v>22</v>
      </c>
      <c r="B54" s="453" t="s">
        <v>374</v>
      </c>
      <c r="C54" s="453"/>
      <c r="D54" s="127" t="s">
        <v>75</v>
      </c>
      <c r="E54" s="127">
        <v>30</v>
      </c>
      <c r="F54" s="197">
        <v>30</v>
      </c>
      <c r="G54" s="344">
        <f t="shared" si="1"/>
        <v>900</v>
      </c>
    </row>
    <row r="55" spans="1:7" x14ac:dyDescent="0.25">
      <c r="A55" s="343">
        <v>23</v>
      </c>
      <c r="B55" s="453" t="s">
        <v>375</v>
      </c>
      <c r="C55" s="453"/>
      <c r="D55" s="127" t="s">
        <v>75</v>
      </c>
      <c r="E55" s="127">
        <v>15</v>
      </c>
      <c r="F55" s="197">
        <v>50</v>
      </c>
      <c r="G55" s="344">
        <f t="shared" si="1"/>
        <v>750</v>
      </c>
    </row>
    <row r="56" spans="1:7" x14ac:dyDescent="0.25">
      <c r="A56" s="343">
        <v>25</v>
      </c>
      <c r="B56" s="453" t="s">
        <v>376</v>
      </c>
      <c r="C56" s="453"/>
      <c r="D56" s="127" t="s">
        <v>75</v>
      </c>
      <c r="E56" s="127">
        <v>24</v>
      </c>
      <c r="F56" s="197">
        <v>80</v>
      </c>
      <c r="G56" s="344">
        <f t="shared" si="1"/>
        <v>1920</v>
      </c>
    </row>
    <row r="57" spans="1:7" ht="30" customHeight="1" x14ac:dyDescent="0.25">
      <c r="A57" s="343">
        <v>26</v>
      </c>
      <c r="B57" s="460" t="s">
        <v>377</v>
      </c>
      <c r="C57" s="460"/>
      <c r="D57" s="341" t="s">
        <v>75</v>
      </c>
      <c r="E57" s="341">
        <v>5</v>
      </c>
      <c r="F57" s="342">
        <v>330</v>
      </c>
      <c r="G57" s="344">
        <f t="shared" si="1"/>
        <v>1650</v>
      </c>
    </row>
    <row r="58" spans="1:7" x14ac:dyDescent="0.25">
      <c r="A58" s="343">
        <v>27</v>
      </c>
      <c r="B58" s="453" t="s">
        <v>378</v>
      </c>
      <c r="C58" s="453"/>
      <c r="D58" s="127" t="s">
        <v>75</v>
      </c>
      <c r="E58" s="127">
        <v>10</v>
      </c>
      <c r="F58" s="197">
        <v>30</v>
      </c>
      <c r="G58" s="344">
        <f t="shared" si="1"/>
        <v>300</v>
      </c>
    </row>
    <row r="59" spans="1:7" x14ac:dyDescent="0.25">
      <c r="A59" s="343">
        <v>28</v>
      </c>
      <c r="B59" s="453" t="s">
        <v>379</v>
      </c>
      <c r="C59" s="453"/>
      <c r="D59" s="127" t="s">
        <v>75</v>
      </c>
      <c r="E59" s="127">
        <v>4</v>
      </c>
      <c r="F59" s="197">
        <v>351</v>
      </c>
      <c r="G59" s="344">
        <f t="shared" si="1"/>
        <v>1404</v>
      </c>
    </row>
    <row r="60" spans="1:7" x14ac:dyDescent="0.25">
      <c r="A60" s="343">
        <v>29</v>
      </c>
      <c r="B60" s="453" t="s">
        <v>380</v>
      </c>
      <c r="C60" s="453"/>
      <c r="D60" s="127" t="s">
        <v>75</v>
      </c>
      <c r="E60" s="127">
        <v>76</v>
      </c>
      <c r="F60" s="197">
        <v>650</v>
      </c>
      <c r="G60" s="344">
        <f t="shared" si="1"/>
        <v>49400</v>
      </c>
    </row>
    <row r="61" spans="1:7" x14ac:dyDescent="0.25">
      <c r="A61" s="343">
        <v>30</v>
      </c>
      <c r="B61" s="453" t="s">
        <v>381</v>
      </c>
      <c r="C61" s="453"/>
      <c r="D61" s="127" t="s">
        <v>75</v>
      </c>
      <c r="E61" s="127">
        <v>4</v>
      </c>
      <c r="F61" s="197">
        <v>300</v>
      </c>
      <c r="G61" s="344">
        <f t="shared" si="1"/>
        <v>1200</v>
      </c>
    </row>
    <row r="62" spans="1:7" x14ac:dyDescent="0.25">
      <c r="A62" s="343">
        <v>31</v>
      </c>
      <c r="B62" s="453" t="s">
        <v>382</v>
      </c>
      <c r="C62" s="453"/>
      <c r="D62" s="127" t="s">
        <v>75</v>
      </c>
      <c r="E62" s="127">
        <v>5</v>
      </c>
      <c r="F62" s="197">
        <v>150</v>
      </c>
      <c r="G62" s="344">
        <f t="shared" si="1"/>
        <v>750</v>
      </c>
    </row>
    <row r="63" spans="1:7" x14ac:dyDescent="0.25">
      <c r="A63" s="343">
        <v>32</v>
      </c>
      <c r="B63" s="453" t="s">
        <v>383</v>
      </c>
      <c r="C63" s="453"/>
      <c r="D63" s="127" t="s">
        <v>355</v>
      </c>
      <c r="E63" s="127">
        <v>5</v>
      </c>
      <c r="F63" s="197">
        <v>45</v>
      </c>
      <c r="G63" s="344">
        <f t="shared" si="1"/>
        <v>225</v>
      </c>
    </row>
    <row r="64" spans="1:7" x14ac:dyDescent="0.25">
      <c r="A64" s="343">
        <v>33</v>
      </c>
      <c r="B64" s="453" t="s">
        <v>384</v>
      </c>
      <c r="C64" s="453"/>
      <c r="D64" s="127" t="s">
        <v>75</v>
      </c>
      <c r="E64" s="127">
        <v>10</v>
      </c>
      <c r="F64" s="197">
        <v>30</v>
      </c>
      <c r="G64" s="344">
        <f t="shared" si="1"/>
        <v>300</v>
      </c>
    </row>
    <row r="65" spans="1:7" ht="15.75" thickBot="1" x14ac:dyDescent="0.3">
      <c r="A65" s="347">
        <v>34</v>
      </c>
      <c r="B65" s="454" t="s">
        <v>385</v>
      </c>
      <c r="C65" s="454"/>
      <c r="D65" s="198" t="s">
        <v>75</v>
      </c>
      <c r="E65" s="198">
        <v>30</v>
      </c>
      <c r="F65" s="199">
        <v>270</v>
      </c>
      <c r="G65" s="348">
        <f t="shared" si="1"/>
        <v>8100</v>
      </c>
    </row>
    <row r="66" spans="1:7" ht="15.75" thickBot="1" x14ac:dyDescent="0.3">
      <c r="A66" s="455" t="s">
        <v>1</v>
      </c>
      <c r="B66" s="456"/>
      <c r="C66" s="456"/>
      <c r="D66" s="456"/>
      <c r="E66" s="456"/>
      <c r="F66" s="456"/>
      <c r="G66" s="375">
        <f>SUM(G32:G65)+1</f>
        <v>102600</v>
      </c>
    </row>
  </sheetData>
  <sheetProtection formatCells="0" formatRows="0" insertRows="0" deleteRows="0"/>
  <mergeCells count="55">
    <mergeCell ref="A14:G14"/>
    <mergeCell ref="B17:D17"/>
    <mergeCell ref="B16:D16"/>
    <mergeCell ref="B15:D15"/>
    <mergeCell ref="A8:G8"/>
    <mergeCell ref="B9:C9"/>
    <mergeCell ref="B10:C10"/>
    <mergeCell ref="A11:F11"/>
    <mergeCell ref="A20:G20"/>
    <mergeCell ref="A21:G21"/>
    <mergeCell ref="B22:D22"/>
    <mergeCell ref="A29:F29"/>
    <mergeCell ref="A31:G31"/>
    <mergeCell ref="B27:D27"/>
    <mergeCell ref="B28:D28"/>
    <mergeCell ref="B23:D23"/>
    <mergeCell ref="B24:D24"/>
    <mergeCell ref="B25:D25"/>
    <mergeCell ref="B26:D26"/>
    <mergeCell ref="A32:G32"/>
    <mergeCell ref="B33:C33"/>
    <mergeCell ref="B34:C34"/>
    <mergeCell ref="B35:C35"/>
    <mergeCell ref="B36:C36"/>
    <mergeCell ref="B37:C37"/>
    <mergeCell ref="B38:C38"/>
    <mergeCell ref="B39:C39"/>
    <mergeCell ref="B40:C40"/>
    <mergeCell ref="B41:C41"/>
    <mergeCell ref="B42:C42"/>
    <mergeCell ref="B43:C43"/>
    <mergeCell ref="B44:C44"/>
    <mergeCell ref="B52:C52"/>
    <mergeCell ref="B53:C53"/>
    <mergeCell ref="B45:C45"/>
    <mergeCell ref="B46:C46"/>
    <mergeCell ref="B47:C47"/>
    <mergeCell ref="B48:C48"/>
    <mergeCell ref="B49:C49"/>
    <mergeCell ref="B64:C64"/>
    <mergeCell ref="B65:C65"/>
    <mergeCell ref="A66:F66"/>
    <mergeCell ref="A18:F18"/>
    <mergeCell ref="B59:C59"/>
    <mergeCell ref="B60:C60"/>
    <mergeCell ref="B61:C61"/>
    <mergeCell ref="B62:C62"/>
    <mergeCell ref="B63:C63"/>
    <mergeCell ref="B55:C55"/>
    <mergeCell ref="B56:C56"/>
    <mergeCell ref="B57:C57"/>
    <mergeCell ref="B58:C58"/>
    <mergeCell ref="B50:C50"/>
    <mergeCell ref="B51:C51"/>
    <mergeCell ref="B54:C54"/>
  </mergeCells>
  <phoneticPr fontId="0" type="noConversion"/>
  <printOptions horizontalCentered="1"/>
  <pageMargins left="0.78740157480314965" right="0.59055118110236227" top="0.39370078740157483" bottom="0.55118110236220474" header="0.27559055118110237" footer="0.27559055118110237"/>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C19"/>
  <sheetViews>
    <sheetView workbookViewId="0">
      <selection activeCell="C6" sqref="C6"/>
    </sheetView>
  </sheetViews>
  <sheetFormatPr defaultRowHeight="15" x14ac:dyDescent="0.25"/>
  <cols>
    <col min="1" max="1" width="7.42578125" style="81" customWidth="1"/>
    <col min="2" max="2" width="42.7109375" style="81" customWidth="1"/>
    <col min="3" max="4" width="26.28515625" style="81" customWidth="1"/>
    <col min="5" max="5" width="12.5703125" style="81" customWidth="1"/>
    <col min="6" max="16384" width="9.140625" style="81"/>
  </cols>
  <sheetData>
    <row r="2" spans="1:3" x14ac:dyDescent="0.25">
      <c r="A2" s="358" t="s">
        <v>10</v>
      </c>
      <c r="C2" s="359" t="s">
        <v>9</v>
      </c>
    </row>
    <row r="3" spans="1:3" x14ac:dyDescent="0.25">
      <c r="A3" s="91" t="s">
        <v>30</v>
      </c>
      <c r="C3" s="360" t="s">
        <v>540</v>
      </c>
    </row>
    <row r="4" spans="1:3" x14ac:dyDescent="0.25">
      <c r="A4" s="91" t="s">
        <v>528</v>
      </c>
      <c r="C4" s="361" t="s">
        <v>541</v>
      </c>
    </row>
    <row r="5" spans="1:3" x14ac:dyDescent="0.25">
      <c r="A5" s="91" t="s">
        <v>529</v>
      </c>
      <c r="C5" s="360" t="s">
        <v>542</v>
      </c>
    </row>
    <row r="6" spans="1:3" x14ac:dyDescent="0.25">
      <c r="A6" s="91"/>
      <c r="C6" s="360"/>
    </row>
    <row r="8" spans="1:3" x14ac:dyDescent="0.25">
      <c r="A8" s="496" t="s">
        <v>543</v>
      </c>
      <c r="B8" s="496"/>
      <c r="C8" s="496"/>
    </row>
    <row r="9" spans="1:3" x14ac:dyDescent="0.25">
      <c r="A9" s="497" t="s">
        <v>530</v>
      </c>
      <c r="B9" s="497"/>
      <c r="C9" s="497"/>
    </row>
    <row r="10" spans="1:3" x14ac:dyDescent="0.25">
      <c r="A10" s="497" t="s">
        <v>531</v>
      </c>
      <c r="B10" s="497"/>
      <c r="C10" s="497"/>
    </row>
    <row r="11" spans="1:3" x14ac:dyDescent="0.25">
      <c r="B11" s="498"/>
      <c r="C11" s="498"/>
    </row>
    <row r="12" spans="1:3" ht="28.5" x14ac:dyDescent="0.25">
      <c r="A12" s="364" t="s">
        <v>0</v>
      </c>
      <c r="B12" s="363" t="s">
        <v>13</v>
      </c>
      <c r="C12" s="363" t="s">
        <v>532</v>
      </c>
    </row>
    <row r="13" spans="1:3" x14ac:dyDescent="0.25">
      <c r="A13" s="364">
        <v>1</v>
      </c>
      <c r="B13" s="365" t="s">
        <v>25</v>
      </c>
      <c r="C13" s="363">
        <v>11</v>
      </c>
    </row>
    <row r="14" spans="1:3" x14ac:dyDescent="0.25">
      <c r="A14" s="366" t="s">
        <v>535</v>
      </c>
      <c r="B14" s="367" t="s">
        <v>22</v>
      </c>
      <c r="C14" s="368">
        <v>8</v>
      </c>
    </row>
    <row r="15" spans="1:3" x14ac:dyDescent="0.25">
      <c r="A15" s="366" t="s">
        <v>536</v>
      </c>
      <c r="B15" s="369" t="s">
        <v>28</v>
      </c>
      <c r="C15" s="370">
        <v>1</v>
      </c>
    </row>
    <row r="16" spans="1:3" x14ac:dyDescent="0.25">
      <c r="A16" s="366" t="s">
        <v>537</v>
      </c>
      <c r="B16" s="369" t="s">
        <v>23</v>
      </c>
      <c r="C16" s="370">
        <v>1</v>
      </c>
    </row>
    <row r="17" spans="1:3" x14ac:dyDescent="0.25">
      <c r="A17" s="366" t="s">
        <v>538</v>
      </c>
      <c r="B17" s="369" t="s">
        <v>533</v>
      </c>
      <c r="C17" s="370">
        <v>0.5</v>
      </c>
    </row>
    <row r="18" spans="1:3" x14ac:dyDescent="0.25">
      <c r="A18" s="366" t="s">
        <v>539</v>
      </c>
      <c r="B18" s="369" t="s">
        <v>27</v>
      </c>
      <c r="C18" s="370">
        <v>0.5</v>
      </c>
    </row>
    <row r="19" spans="1:3" x14ac:dyDescent="0.25">
      <c r="A19" s="370"/>
      <c r="B19" s="371" t="s">
        <v>534</v>
      </c>
      <c r="C19" s="364">
        <v>11</v>
      </c>
    </row>
  </sheetData>
  <mergeCells count="4">
    <mergeCell ref="A8:C8"/>
    <mergeCell ref="A9:C9"/>
    <mergeCell ref="A10:C10"/>
    <mergeCell ref="B11:C11"/>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D20"/>
  <sheetViews>
    <sheetView view="pageBreakPreview" zoomScaleNormal="100" zoomScaleSheetLayoutView="100" workbookViewId="0">
      <selection activeCell="B5" sqref="B5"/>
    </sheetView>
  </sheetViews>
  <sheetFormatPr defaultRowHeight="15" x14ac:dyDescent="0.25"/>
  <cols>
    <col min="1" max="1" width="5.5703125" style="81" customWidth="1"/>
    <col min="2" max="2" width="43.5703125" style="81" customWidth="1"/>
    <col min="3" max="3" width="20" style="81" customWidth="1"/>
    <col min="4" max="4" width="13.85546875" style="81" customWidth="1"/>
    <col min="5" max="5" width="13.5703125" style="81" customWidth="1"/>
    <col min="6" max="6" width="13.42578125" style="81" customWidth="1"/>
    <col min="7" max="16384" width="9.140625" style="81"/>
  </cols>
  <sheetData>
    <row r="2" spans="1:4" x14ac:dyDescent="0.25">
      <c r="A2" s="357"/>
      <c r="D2" s="359" t="s">
        <v>9</v>
      </c>
    </row>
    <row r="3" spans="1:4" x14ac:dyDescent="0.25">
      <c r="A3" s="357"/>
      <c r="D3" s="360" t="s">
        <v>544</v>
      </c>
    </row>
    <row r="4" spans="1:4" x14ac:dyDescent="0.25">
      <c r="D4" s="361" t="s">
        <v>545</v>
      </c>
    </row>
    <row r="5" spans="1:4" x14ac:dyDescent="0.25">
      <c r="D5" s="360" t="s">
        <v>546</v>
      </c>
    </row>
    <row r="6" spans="1:4" x14ac:dyDescent="0.25">
      <c r="D6" s="360"/>
    </row>
    <row r="7" spans="1:4" x14ac:dyDescent="0.25">
      <c r="C7" s="501"/>
      <c r="D7" s="501"/>
    </row>
    <row r="8" spans="1:4" x14ac:dyDescent="0.25">
      <c r="A8" s="496" t="s">
        <v>547</v>
      </c>
      <c r="B8" s="496"/>
      <c r="C8" s="496"/>
      <c r="D8" s="496"/>
    </row>
    <row r="9" spans="1:4" x14ac:dyDescent="0.25">
      <c r="A9" s="497" t="s">
        <v>530</v>
      </c>
      <c r="B9" s="497"/>
      <c r="C9" s="497"/>
      <c r="D9" s="497"/>
    </row>
    <row r="10" spans="1:4" x14ac:dyDescent="0.25">
      <c r="A10" s="497" t="s">
        <v>531</v>
      </c>
      <c r="B10" s="497"/>
      <c r="C10" s="497"/>
      <c r="D10" s="497"/>
    </row>
    <row r="11" spans="1:4" x14ac:dyDescent="0.25">
      <c r="B11" s="498"/>
      <c r="C11" s="498"/>
      <c r="D11" s="498"/>
    </row>
    <row r="12" spans="1:4" x14ac:dyDescent="0.25">
      <c r="A12" s="499" t="s">
        <v>0</v>
      </c>
      <c r="B12" s="500" t="s">
        <v>13</v>
      </c>
      <c r="C12" s="500" t="s">
        <v>4</v>
      </c>
      <c r="D12" s="500"/>
    </row>
    <row r="13" spans="1:4" x14ac:dyDescent="0.25">
      <c r="A13" s="499"/>
      <c r="B13" s="500"/>
      <c r="C13" s="363">
        <v>2015</v>
      </c>
      <c r="D13" s="363">
        <v>2016</v>
      </c>
    </row>
    <row r="14" spans="1:4" x14ac:dyDescent="0.25">
      <c r="A14" s="364">
        <v>1</v>
      </c>
      <c r="B14" s="365" t="s">
        <v>25</v>
      </c>
      <c r="C14" s="363">
        <v>11</v>
      </c>
      <c r="D14" s="363">
        <v>11</v>
      </c>
    </row>
    <row r="15" spans="1:4" x14ac:dyDescent="0.25">
      <c r="A15" s="366" t="s">
        <v>535</v>
      </c>
      <c r="B15" s="367" t="s">
        <v>22</v>
      </c>
      <c r="C15" s="368">
        <v>8</v>
      </c>
      <c r="D15" s="368">
        <v>8</v>
      </c>
    </row>
    <row r="16" spans="1:4" x14ac:dyDescent="0.25">
      <c r="A16" s="366" t="s">
        <v>536</v>
      </c>
      <c r="B16" s="367" t="s">
        <v>28</v>
      </c>
      <c r="C16" s="368">
        <v>1</v>
      </c>
      <c r="D16" s="368">
        <v>1</v>
      </c>
    </row>
    <row r="17" spans="1:4" x14ac:dyDescent="0.25">
      <c r="A17" s="366" t="s">
        <v>537</v>
      </c>
      <c r="B17" s="369" t="s">
        <v>23</v>
      </c>
      <c r="C17" s="370">
        <v>1</v>
      </c>
      <c r="D17" s="368">
        <v>1</v>
      </c>
    </row>
    <row r="18" spans="1:4" x14ac:dyDescent="0.25">
      <c r="A18" s="366" t="s">
        <v>538</v>
      </c>
      <c r="B18" s="369" t="s">
        <v>26</v>
      </c>
      <c r="C18" s="370">
        <v>0.5</v>
      </c>
      <c r="D18" s="368">
        <v>0.5</v>
      </c>
    </row>
    <row r="19" spans="1:4" x14ac:dyDescent="0.25">
      <c r="A19" s="366" t="s">
        <v>539</v>
      </c>
      <c r="B19" s="369" t="s">
        <v>27</v>
      </c>
      <c r="C19" s="370">
        <v>0.5</v>
      </c>
      <c r="D19" s="368">
        <v>0.5</v>
      </c>
    </row>
    <row r="20" spans="1:4" x14ac:dyDescent="0.25">
      <c r="A20" s="370"/>
      <c r="B20" s="371" t="s">
        <v>534</v>
      </c>
      <c r="C20" s="364">
        <v>11</v>
      </c>
      <c r="D20" s="363">
        <v>11</v>
      </c>
    </row>
  </sheetData>
  <mergeCells count="8">
    <mergeCell ref="A12:A13"/>
    <mergeCell ref="B12:B13"/>
    <mergeCell ref="C12:D12"/>
    <mergeCell ref="C7:D7"/>
    <mergeCell ref="A8:D8"/>
    <mergeCell ref="A9:D9"/>
    <mergeCell ref="A10:D10"/>
    <mergeCell ref="B11:D11"/>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DA43"/>
  <sheetViews>
    <sheetView view="pageBreakPreview" topLeftCell="A10" zoomScale="80" zoomScaleNormal="80" zoomScaleSheetLayoutView="80" workbookViewId="0">
      <selection activeCell="I54" sqref="I54"/>
    </sheetView>
  </sheetViews>
  <sheetFormatPr defaultColWidth="9.140625" defaultRowHeight="12.75" x14ac:dyDescent="0.2"/>
  <cols>
    <col min="1" max="1" width="3.140625" style="202" customWidth="1"/>
    <col min="2" max="2" width="19.42578125" style="202" customWidth="1"/>
    <col min="3" max="3" width="16.42578125" style="202" customWidth="1"/>
    <col min="4" max="4" width="7.28515625" style="202" customWidth="1"/>
    <col min="5" max="5" width="21" style="202" customWidth="1"/>
    <col min="6" max="6" width="5.42578125" style="202" customWidth="1"/>
    <col min="7" max="7" width="9.42578125" style="202" customWidth="1"/>
    <col min="8" max="8" width="8.5703125" style="202" customWidth="1"/>
    <col min="9" max="9" width="9.28515625" style="202" customWidth="1"/>
    <col min="10" max="10" width="11.5703125" style="202" customWidth="1"/>
    <col min="11" max="11" width="10.42578125" style="202" customWidth="1"/>
    <col min="12" max="12" width="10.140625" style="202" customWidth="1"/>
    <col min="13" max="13" width="7.140625" style="202" customWidth="1"/>
    <col min="14" max="14" width="11.42578125" style="202" customWidth="1"/>
    <col min="15" max="15" width="4.85546875" style="202" customWidth="1"/>
    <col min="16" max="16" width="5.85546875" style="202" customWidth="1"/>
    <col min="17" max="17" width="5.28515625" style="202" customWidth="1"/>
    <col min="18" max="18" width="9.7109375" style="202" customWidth="1"/>
    <col min="19" max="19" width="9.85546875" style="202" customWidth="1"/>
    <col min="20" max="20" width="4.85546875" style="202" customWidth="1"/>
    <col min="21" max="21" width="8.85546875" style="202" customWidth="1"/>
    <col min="22" max="22" width="5.28515625" style="202" customWidth="1"/>
    <col min="23" max="23" width="9.7109375" style="202" customWidth="1"/>
    <col min="24" max="24" width="4.7109375" style="202" customWidth="1"/>
    <col min="25" max="25" width="9.140625" style="202" customWidth="1"/>
    <col min="26" max="26" width="6" style="202" customWidth="1"/>
    <col min="27" max="27" width="9.5703125" style="202" customWidth="1"/>
    <col min="28" max="28" width="3.28515625" style="202" customWidth="1"/>
    <col min="29" max="29" width="5.140625" style="202" customWidth="1"/>
    <col min="30" max="30" width="4.7109375" style="202" customWidth="1"/>
    <col min="31" max="31" width="5.7109375" style="202" customWidth="1"/>
    <col min="32" max="32" width="8" style="202" customWidth="1"/>
    <col min="33" max="33" width="8.85546875" style="202" customWidth="1"/>
    <col min="34" max="34" width="3.28515625" style="202" customWidth="1"/>
    <col min="35" max="35" width="4.85546875" style="202" customWidth="1"/>
    <col min="36" max="36" width="5.5703125" style="202" customWidth="1"/>
    <col min="37" max="37" width="7.7109375" style="202" customWidth="1"/>
    <col min="38" max="38" width="9.7109375" style="202" customWidth="1"/>
    <col min="39" max="39" width="10.28515625" style="202" customWidth="1"/>
    <col min="40" max="40" width="6.28515625" style="202" customWidth="1"/>
    <col min="41" max="41" width="10.7109375" style="202" customWidth="1"/>
    <col min="42" max="42" width="5.5703125" style="202" customWidth="1"/>
    <col min="43" max="43" width="10.85546875" style="202" customWidth="1"/>
    <col min="44" max="44" width="11.7109375" style="202" customWidth="1"/>
    <col min="45" max="45" width="12.5703125" style="202" customWidth="1"/>
    <col min="46" max="46" width="9.140625" style="202"/>
    <col min="47" max="47" width="10.42578125" style="202" customWidth="1"/>
    <col min="48" max="48" width="7.85546875" style="202" customWidth="1"/>
    <col min="49" max="49" width="11.140625" style="202" customWidth="1"/>
    <col min="50" max="50" width="11.7109375" style="202" customWidth="1"/>
    <col min="51" max="51" width="12.28515625" style="202" bestFit="1" customWidth="1"/>
    <col min="52" max="16384" width="9.140625" style="202"/>
  </cols>
  <sheetData>
    <row r="1" spans="1:50" ht="21" customHeight="1" x14ac:dyDescent="0.2">
      <c r="A1" s="201" t="s">
        <v>396</v>
      </c>
      <c r="C1" s="203"/>
      <c r="D1" s="203"/>
      <c r="E1" s="204"/>
      <c r="F1" s="204"/>
      <c r="G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row>
    <row r="2" spans="1:50" ht="18.75" x14ac:dyDescent="0.2">
      <c r="A2" s="205" t="s">
        <v>558</v>
      </c>
      <c r="C2" s="203"/>
      <c r="D2" s="203"/>
      <c r="F2" s="204" t="s">
        <v>444</v>
      </c>
      <c r="G2" s="204"/>
      <c r="K2" s="204"/>
      <c r="L2" s="204"/>
      <c r="M2" s="204"/>
      <c r="N2" s="206"/>
      <c r="O2" s="206"/>
      <c r="P2" s="206"/>
      <c r="Q2" s="206"/>
      <c r="R2" s="206"/>
      <c r="S2" s="206"/>
      <c r="T2" s="207"/>
      <c r="U2" s="207"/>
      <c r="V2" s="207"/>
      <c r="W2" s="207"/>
      <c r="X2" s="207"/>
      <c r="Y2" s="207"/>
      <c r="Z2" s="204"/>
      <c r="AA2" s="204"/>
      <c r="AB2" s="204"/>
      <c r="AC2" s="204"/>
      <c r="AD2" s="204"/>
      <c r="AE2" s="204"/>
      <c r="AF2" s="204"/>
      <c r="AG2" s="204"/>
      <c r="AH2" s="204"/>
      <c r="AI2" s="204"/>
      <c r="AS2" s="581" t="s">
        <v>562</v>
      </c>
      <c r="AT2" s="581"/>
      <c r="AU2" s="581"/>
      <c r="AV2" s="581"/>
    </row>
    <row r="3" spans="1:50" ht="18.75" x14ac:dyDescent="0.2">
      <c r="A3" s="205" t="s">
        <v>398</v>
      </c>
      <c r="C3" s="203"/>
      <c r="D3" s="203"/>
      <c r="F3" s="204" t="s">
        <v>399</v>
      </c>
      <c r="G3" s="204"/>
      <c r="K3" s="204"/>
      <c r="L3" s="204"/>
      <c r="M3" s="204"/>
      <c r="AM3" s="208"/>
      <c r="AN3" s="208"/>
      <c r="AO3" s="208"/>
      <c r="AP3" s="208"/>
      <c r="AQ3" s="208"/>
      <c r="AR3" s="208"/>
      <c r="AS3" s="581" t="s">
        <v>563</v>
      </c>
      <c r="AT3" s="581"/>
      <c r="AU3" s="581"/>
      <c r="AV3" s="581"/>
      <c r="AW3" s="208"/>
      <c r="AX3" s="208"/>
    </row>
    <row r="4" spans="1:50" x14ac:dyDescent="0.2">
      <c r="A4" s="205"/>
      <c r="E4" s="204"/>
      <c r="F4" s="204"/>
      <c r="G4" s="204"/>
      <c r="K4" s="204"/>
      <c r="L4" s="204"/>
      <c r="M4" s="204"/>
      <c r="AS4" s="581" t="s">
        <v>564</v>
      </c>
      <c r="AT4" s="581"/>
      <c r="AU4" s="581"/>
      <c r="AV4" s="581"/>
    </row>
    <row r="5" spans="1:50" x14ac:dyDescent="0.2">
      <c r="B5" s="204"/>
      <c r="C5" s="204"/>
      <c r="D5" s="204"/>
      <c r="E5" s="204"/>
      <c r="F5" s="582"/>
      <c r="G5" s="582" t="s">
        <v>400</v>
      </c>
      <c r="H5" s="582" t="s">
        <v>401</v>
      </c>
      <c r="I5" s="582" t="s">
        <v>402</v>
      </c>
      <c r="J5" s="204"/>
      <c r="K5" s="204"/>
      <c r="L5" s="204"/>
      <c r="M5" s="204"/>
      <c r="AS5" s="581" t="s">
        <v>565</v>
      </c>
      <c r="AT5" s="581"/>
      <c r="AU5" s="581"/>
      <c r="AV5" s="581"/>
    </row>
    <row r="6" spans="1:50" x14ac:dyDescent="0.2">
      <c r="B6" s="204"/>
      <c r="C6" s="204"/>
      <c r="D6" s="204"/>
      <c r="E6" s="204"/>
      <c r="F6" s="204"/>
      <c r="G6" s="204"/>
      <c r="H6" s="204"/>
      <c r="I6" s="204"/>
      <c r="J6" s="204"/>
      <c r="K6" s="204"/>
      <c r="L6" s="204"/>
      <c r="M6" s="204"/>
    </row>
    <row r="7" spans="1:50" ht="18.75" x14ac:dyDescent="0.2">
      <c r="E7" s="207" t="s">
        <v>551</v>
      </c>
      <c r="F7" s="207"/>
      <c r="G7" s="207"/>
      <c r="H7" s="207"/>
      <c r="I7" s="207"/>
      <c r="J7" s="207"/>
      <c r="K7" s="207"/>
      <c r="L7" s="207"/>
      <c r="M7" s="207"/>
      <c r="N7" s="207"/>
      <c r="O7" s="207"/>
      <c r="P7" s="207"/>
      <c r="Q7" s="207"/>
      <c r="R7" s="209"/>
    </row>
    <row r="8" spans="1:50" x14ac:dyDescent="0.2">
      <c r="M8" s="209"/>
      <c r="N8" s="209"/>
      <c r="O8" s="209"/>
      <c r="P8" s="209"/>
      <c r="Q8" s="209"/>
      <c r="R8" s="209"/>
    </row>
    <row r="9" spans="1:50" ht="13.5" customHeight="1" thickBot="1" x14ac:dyDescent="0.25">
      <c r="D9" s="209"/>
      <c r="E9" s="362" t="s">
        <v>552</v>
      </c>
      <c r="F9" s="362"/>
      <c r="G9" s="362"/>
      <c r="H9" s="362"/>
      <c r="I9" s="362"/>
      <c r="J9" s="362"/>
      <c r="K9" s="362"/>
      <c r="L9" s="362"/>
      <c r="M9" s="362"/>
      <c r="N9" s="362"/>
      <c r="O9" s="362"/>
      <c r="P9" s="362"/>
      <c r="Q9" s="362"/>
      <c r="R9" s="362"/>
      <c r="S9" s="362"/>
    </row>
    <row r="10" spans="1:50" x14ac:dyDescent="0.2">
      <c r="E10" s="566" t="s">
        <v>403</v>
      </c>
      <c r="F10" s="566"/>
      <c r="G10" s="566"/>
      <c r="H10" s="566"/>
      <c r="I10" s="566"/>
      <c r="J10" s="566"/>
      <c r="K10" s="566"/>
      <c r="L10" s="566"/>
      <c r="M10" s="566"/>
      <c r="N10" s="566"/>
      <c r="O10" s="566"/>
      <c r="P10" s="566"/>
      <c r="Q10" s="566"/>
      <c r="R10" s="566"/>
      <c r="S10" s="566"/>
      <c r="AM10" s="535" t="s">
        <v>404</v>
      </c>
      <c r="AN10" s="533"/>
      <c r="AO10" s="533"/>
      <c r="AP10" s="533"/>
      <c r="AQ10" s="533"/>
      <c r="AR10" s="534"/>
      <c r="AS10" s="535" t="s">
        <v>405</v>
      </c>
      <c r="AT10" s="533"/>
      <c r="AU10" s="533"/>
      <c r="AV10" s="533"/>
      <c r="AW10" s="533"/>
      <c r="AX10" s="534"/>
    </row>
    <row r="11" spans="1:50" ht="117.75" customHeight="1" x14ac:dyDescent="0.2">
      <c r="A11" s="536" t="s">
        <v>406</v>
      </c>
      <c r="B11" s="536" t="s">
        <v>407</v>
      </c>
      <c r="C11" s="536" t="s">
        <v>408</v>
      </c>
      <c r="D11" s="536" t="s">
        <v>51</v>
      </c>
      <c r="E11" s="536" t="s">
        <v>163</v>
      </c>
      <c r="F11" s="536" t="s">
        <v>409</v>
      </c>
      <c r="G11" s="536" t="s">
        <v>410</v>
      </c>
      <c r="H11" s="536" t="s">
        <v>411</v>
      </c>
      <c r="I11" s="536" t="s">
        <v>412</v>
      </c>
      <c r="J11" s="545" t="s">
        <v>413</v>
      </c>
      <c r="K11" s="536" t="s">
        <v>414</v>
      </c>
      <c r="L11" s="547" t="s">
        <v>415</v>
      </c>
      <c r="M11" s="549" t="s">
        <v>416</v>
      </c>
      <c r="N11" s="550"/>
      <c r="O11" s="550"/>
      <c r="P11" s="550"/>
      <c r="Q11" s="550"/>
      <c r="R11" s="551"/>
      <c r="S11" s="545" t="s">
        <v>417</v>
      </c>
      <c r="T11" s="556" t="s">
        <v>418</v>
      </c>
      <c r="U11" s="557"/>
      <c r="V11" s="557"/>
      <c r="W11" s="558"/>
      <c r="X11" s="539" t="s">
        <v>419</v>
      </c>
      <c r="Y11" s="540"/>
      <c r="Z11" s="540"/>
      <c r="AA11" s="540"/>
      <c r="AB11" s="540"/>
      <c r="AC11" s="540"/>
      <c r="AD11" s="540"/>
      <c r="AE11" s="540"/>
      <c r="AF11" s="540"/>
      <c r="AG11" s="540"/>
      <c r="AH11" s="540"/>
      <c r="AI11" s="540"/>
      <c r="AJ11" s="540"/>
      <c r="AK11" s="541"/>
      <c r="AL11" s="545" t="s">
        <v>420</v>
      </c>
      <c r="AM11" s="580" t="s">
        <v>421</v>
      </c>
      <c r="AN11" s="568" t="s">
        <v>422</v>
      </c>
      <c r="AO11" s="569"/>
      <c r="AP11" s="569"/>
      <c r="AQ11" s="570"/>
      <c r="AR11" s="210" t="s">
        <v>423</v>
      </c>
      <c r="AS11" s="547" t="s">
        <v>424</v>
      </c>
      <c r="AT11" s="568" t="s">
        <v>425</v>
      </c>
      <c r="AU11" s="569"/>
      <c r="AV11" s="569"/>
      <c r="AW11" s="570"/>
      <c r="AX11" s="547" t="s">
        <v>426</v>
      </c>
    </row>
    <row r="12" spans="1:50" ht="66" customHeight="1" x14ac:dyDescent="0.2">
      <c r="A12" s="537"/>
      <c r="B12" s="537"/>
      <c r="C12" s="537"/>
      <c r="D12" s="537"/>
      <c r="E12" s="537"/>
      <c r="F12" s="537"/>
      <c r="G12" s="537"/>
      <c r="H12" s="537"/>
      <c r="I12" s="537"/>
      <c r="J12" s="546"/>
      <c r="K12" s="537"/>
      <c r="L12" s="548"/>
      <c r="M12" s="552"/>
      <c r="N12" s="553"/>
      <c r="O12" s="553"/>
      <c r="P12" s="553"/>
      <c r="Q12" s="553"/>
      <c r="R12" s="554"/>
      <c r="S12" s="546"/>
      <c r="T12" s="559"/>
      <c r="U12" s="560"/>
      <c r="V12" s="560"/>
      <c r="W12" s="561"/>
      <c r="X12" s="572" t="s">
        <v>427</v>
      </c>
      <c r="Y12" s="573"/>
      <c r="Z12" s="574" t="s">
        <v>428</v>
      </c>
      <c r="AA12" s="574"/>
      <c r="AB12" s="574"/>
      <c r="AC12" s="574"/>
      <c r="AD12" s="574"/>
      <c r="AE12" s="574"/>
      <c r="AF12" s="574" t="s">
        <v>429</v>
      </c>
      <c r="AG12" s="574"/>
      <c r="AH12" s="574"/>
      <c r="AI12" s="574"/>
      <c r="AJ12" s="575" t="s">
        <v>430</v>
      </c>
      <c r="AK12" s="576"/>
      <c r="AL12" s="546"/>
      <c r="AM12" s="562"/>
      <c r="AN12" s="564"/>
      <c r="AO12" s="542"/>
      <c r="AP12" s="542"/>
      <c r="AQ12" s="565"/>
      <c r="AR12" s="562" t="s">
        <v>431</v>
      </c>
      <c r="AS12" s="548"/>
      <c r="AT12" s="564"/>
      <c r="AU12" s="542"/>
      <c r="AV12" s="542"/>
      <c r="AW12" s="565"/>
      <c r="AX12" s="548"/>
    </row>
    <row r="13" spans="1:50" s="211" customFormat="1" ht="66" customHeight="1" x14ac:dyDescent="0.2">
      <c r="A13" s="537"/>
      <c r="B13" s="537"/>
      <c r="C13" s="537"/>
      <c r="D13" s="537"/>
      <c r="E13" s="537"/>
      <c r="F13" s="537"/>
      <c r="G13" s="537"/>
      <c r="H13" s="537"/>
      <c r="I13" s="537"/>
      <c r="J13" s="546"/>
      <c r="K13" s="537"/>
      <c r="L13" s="548"/>
      <c r="M13" s="543" t="s">
        <v>432</v>
      </c>
      <c r="N13" s="544"/>
      <c r="O13" s="543" t="s">
        <v>387</v>
      </c>
      <c r="P13" s="544"/>
      <c r="Q13" s="567" t="s">
        <v>433</v>
      </c>
      <c r="R13" s="543"/>
      <c r="S13" s="546"/>
      <c r="T13" s="543" t="s">
        <v>434</v>
      </c>
      <c r="U13" s="544"/>
      <c r="V13" s="543" t="s">
        <v>435</v>
      </c>
      <c r="W13" s="544"/>
      <c r="X13" s="535" t="s">
        <v>388</v>
      </c>
      <c r="Y13" s="533"/>
      <c r="Z13" s="533" t="s">
        <v>389</v>
      </c>
      <c r="AA13" s="533"/>
      <c r="AB13" s="533" t="s">
        <v>436</v>
      </c>
      <c r="AC13" s="534"/>
      <c r="AD13" s="535" t="s">
        <v>437</v>
      </c>
      <c r="AE13" s="534"/>
      <c r="AF13" s="535" t="s">
        <v>390</v>
      </c>
      <c r="AG13" s="534"/>
      <c r="AH13" s="579" t="s">
        <v>438</v>
      </c>
      <c r="AI13" s="579"/>
      <c r="AJ13" s="577"/>
      <c r="AK13" s="578"/>
      <c r="AL13" s="546"/>
      <c r="AM13" s="562"/>
      <c r="AN13" s="564" t="s">
        <v>439</v>
      </c>
      <c r="AO13" s="565"/>
      <c r="AP13" s="564" t="s">
        <v>50</v>
      </c>
      <c r="AQ13" s="565"/>
      <c r="AR13" s="562"/>
      <c r="AS13" s="548"/>
      <c r="AT13" s="535" t="s">
        <v>439</v>
      </c>
      <c r="AU13" s="534"/>
      <c r="AV13" s="535" t="s">
        <v>50</v>
      </c>
      <c r="AW13" s="534"/>
      <c r="AX13" s="548"/>
    </row>
    <row r="14" spans="1:50" s="211" customFormat="1" ht="89.25" customHeight="1" x14ac:dyDescent="0.2">
      <c r="A14" s="538"/>
      <c r="B14" s="538"/>
      <c r="C14" s="538"/>
      <c r="D14" s="538"/>
      <c r="E14" s="538"/>
      <c r="F14" s="538"/>
      <c r="G14" s="538"/>
      <c r="H14" s="538"/>
      <c r="I14" s="537"/>
      <c r="J14" s="546"/>
      <c r="K14" s="537"/>
      <c r="L14" s="548"/>
      <c r="M14" s="212" t="s">
        <v>49</v>
      </c>
      <c r="N14" s="212" t="s">
        <v>440</v>
      </c>
      <c r="O14" s="212" t="s">
        <v>49</v>
      </c>
      <c r="P14" s="212" t="s">
        <v>440</v>
      </c>
      <c r="Q14" s="212" t="s">
        <v>49</v>
      </c>
      <c r="R14" s="213" t="s">
        <v>440</v>
      </c>
      <c r="S14" s="555"/>
      <c r="T14" s="212" t="s">
        <v>49</v>
      </c>
      <c r="U14" s="212" t="s">
        <v>440</v>
      </c>
      <c r="V14" s="212" t="s">
        <v>49</v>
      </c>
      <c r="W14" s="212" t="s">
        <v>440</v>
      </c>
      <c r="X14" s="212" t="s">
        <v>49</v>
      </c>
      <c r="Y14" s="212" t="s">
        <v>440</v>
      </c>
      <c r="Z14" s="212" t="s">
        <v>49</v>
      </c>
      <c r="AA14" s="212" t="s">
        <v>440</v>
      </c>
      <c r="AB14" s="212" t="s">
        <v>49</v>
      </c>
      <c r="AC14" s="212" t="s">
        <v>440</v>
      </c>
      <c r="AD14" s="212" t="s">
        <v>49</v>
      </c>
      <c r="AE14" s="212" t="s">
        <v>440</v>
      </c>
      <c r="AF14" s="212" t="s">
        <v>49</v>
      </c>
      <c r="AG14" s="212" t="s">
        <v>440</v>
      </c>
      <c r="AH14" s="212" t="s">
        <v>49</v>
      </c>
      <c r="AI14" s="212" t="s">
        <v>440</v>
      </c>
      <c r="AJ14" s="212" t="s">
        <v>49</v>
      </c>
      <c r="AK14" s="212" t="s">
        <v>440</v>
      </c>
      <c r="AL14" s="555"/>
      <c r="AM14" s="563"/>
      <c r="AN14" s="212" t="s">
        <v>49</v>
      </c>
      <c r="AO14" s="212" t="s">
        <v>440</v>
      </c>
      <c r="AP14" s="212" t="s">
        <v>49</v>
      </c>
      <c r="AQ14" s="212" t="s">
        <v>440</v>
      </c>
      <c r="AR14" s="563"/>
      <c r="AS14" s="571"/>
      <c r="AT14" s="212" t="s">
        <v>49</v>
      </c>
      <c r="AU14" s="214" t="s">
        <v>440</v>
      </c>
      <c r="AV14" s="214" t="s">
        <v>49</v>
      </c>
      <c r="AW14" s="212" t="s">
        <v>440</v>
      </c>
      <c r="AX14" s="571"/>
    </row>
    <row r="15" spans="1:50" s="221" customFormat="1" ht="25.5" customHeight="1" x14ac:dyDescent="0.2">
      <c r="A15" s="215">
        <v>1</v>
      </c>
      <c r="B15" s="215">
        <v>2</v>
      </c>
      <c r="C15" s="215">
        <v>3</v>
      </c>
      <c r="D15" s="215">
        <v>4</v>
      </c>
      <c r="E15" s="215">
        <v>5</v>
      </c>
      <c r="F15" s="216">
        <v>6</v>
      </c>
      <c r="G15" s="215">
        <v>7</v>
      </c>
      <c r="H15" s="215">
        <v>8</v>
      </c>
      <c r="I15" s="215">
        <v>9</v>
      </c>
      <c r="J15" s="217">
        <v>10</v>
      </c>
      <c r="K15" s="215">
        <v>11</v>
      </c>
      <c r="L15" s="218">
        <v>12</v>
      </c>
      <c r="M15" s="215">
        <v>13</v>
      </c>
      <c r="N15" s="215">
        <v>14</v>
      </c>
      <c r="O15" s="215">
        <v>15</v>
      </c>
      <c r="P15" s="215">
        <v>16</v>
      </c>
      <c r="Q15" s="215">
        <v>17</v>
      </c>
      <c r="R15" s="215">
        <v>18</v>
      </c>
      <c r="S15" s="217">
        <v>19</v>
      </c>
      <c r="T15" s="215">
        <v>20</v>
      </c>
      <c r="U15" s="215">
        <v>21</v>
      </c>
      <c r="V15" s="215">
        <v>22</v>
      </c>
      <c r="W15" s="215">
        <v>23</v>
      </c>
      <c r="X15" s="215">
        <v>24</v>
      </c>
      <c r="Y15" s="215">
        <v>25</v>
      </c>
      <c r="Z15" s="215">
        <v>26</v>
      </c>
      <c r="AA15" s="215">
        <v>27</v>
      </c>
      <c r="AB15" s="215">
        <v>28</v>
      </c>
      <c r="AC15" s="215">
        <v>29</v>
      </c>
      <c r="AD15" s="215">
        <v>30</v>
      </c>
      <c r="AE15" s="215">
        <v>31</v>
      </c>
      <c r="AF15" s="215">
        <v>32</v>
      </c>
      <c r="AG15" s="215">
        <v>33</v>
      </c>
      <c r="AH15" s="215">
        <v>34</v>
      </c>
      <c r="AI15" s="215">
        <v>35</v>
      </c>
      <c r="AJ15" s="215">
        <v>36</v>
      </c>
      <c r="AK15" s="215">
        <v>37</v>
      </c>
      <c r="AL15" s="217">
        <v>38</v>
      </c>
      <c r="AM15" s="219">
        <v>39</v>
      </c>
      <c r="AN15" s="215">
        <v>40</v>
      </c>
      <c r="AO15" s="215">
        <v>41</v>
      </c>
      <c r="AP15" s="215">
        <v>42</v>
      </c>
      <c r="AQ15" s="215">
        <v>43</v>
      </c>
      <c r="AR15" s="219">
        <v>44</v>
      </c>
      <c r="AS15" s="218">
        <v>45</v>
      </c>
      <c r="AT15" s="215">
        <v>46</v>
      </c>
      <c r="AU15" s="220">
        <v>47</v>
      </c>
      <c r="AV15" s="215">
        <v>48</v>
      </c>
      <c r="AW15" s="220">
        <v>49</v>
      </c>
      <c r="AX15" s="218">
        <v>50</v>
      </c>
    </row>
    <row r="16" spans="1:50" s="221" customFormat="1" x14ac:dyDescent="0.2">
      <c r="A16" s="377">
        <v>1</v>
      </c>
      <c r="B16" s="378" t="s">
        <v>566</v>
      </c>
      <c r="C16" s="377" t="s">
        <v>22</v>
      </c>
      <c r="D16" s="223"/>
      <c r="E16" s="224" t="s">
        <v>442</v>
      </c>
      <c r="F16" s="225"/>
      <c r="G16" s="224">
        <v>718.4</v>
      </c>
      <c r="H16" s="224">
        <v>1</v>
      </c>
      <c r="I16" s="224">
        <v>4707</v>
      </c>
      <c r="J16" s="226">
        <f t="shared" ref="J16:J26" si="0">I16*H16</f>
        <v>4707</v>
      </c>
      <c r="K16" s="227">
        <f>'[2]Расчет окл с коэф т.2 субв сад'!J14</f>
        <v>4707</v>
      </c>
      <c r="L16" s="228">
        <f>'[2]Расчет окл с коэф т.2 субв сад'!T14</f>
        <v>7060.5</v>
      </c>
      <c r="M16" s="229">
        <v>0.25</v>
      </c>
      <c r="N16" s="227">
        <f>J16*M16</f>
        <v>1176.75</v>
      </c>
      <c r="O16" s="229"/>
      <c r="P16" s="377">
        <f>O16*J16</f>
        <v>0</v>
      </c>
      <c r="Q16" s="229"/>
      <c r="R16" s="377">
        <f>Q16*J16</f>
        <v>0</v>
      </c>
      <c r="S16" s="226">
        <f t="shared" ref="S16:S27" si="1">N16+P16+R16</f>
        <v>1176.75</v>
      </c>
      <c r="T16" s="229"/>
      <c r="U16" s="227">
        <f>G16*H16</f>
        <v>718.4</v>
      </c>
      <c r="V16" s="229"/>
      <c r="W16" s="230">
        <f>V16*I16</f>
        <v>0</v>
      </c>
      <c r="X16" s="229"/>
      <c r="Y16" s="230">
        <f t="shared" ref="Y16:Y27" si="2">X16*J16</f>
        <v>0</v>
      </c>
      <c r="Z16" s="229"/>
      <c r="AA16" s="230">
        <f t="shared" ref="AA16:AA27" si="3">Z16*J16</f>
        <v>0</v>
      </c>
      <c r="AB16" s="229"/>
      <c r="AC16" s="230">
        <f t="shared" ref="AC16:AC27" si="4">AB16*J16</f>
        <v>0</v>
      </c>
      <c r="AD16" s="229"/>
      <c r="AE16" s="230">
        <f t="shared" ref="AE16:AE27" si="5">AD16*J16</f>
        <v>0</v>
      </c>
      <c r="AF16" s="229"/>
      <c r="AG16" s="227">
        <f t="shared" ref="AG16:AG27" si="6">J16*AF16</f>
        <v>0</v>
      </c>
      <c r="AH16" s="229"/>
      <c r="AI16" s="230">
        <f t="shared" ref="AI16:AI27" si="7">AH16*J16</f>
        <v>0</v>
      </c>
      <c r="AJ16" s="229"/>
      <c r="AK16" s="230">
        <f t="shared" ref="AK16:AK27" si="8">AJ16*J16</f>
        <v>0</v>
      </c>
      <c r="AL16" s="226">
        <f t="shared" ref="AL16:AL27" si="9">U16+W16+Y16+AA16+AC16+AE16+AG16+AI16+AK16</f>
        <v>718.4</v>
      </c>
      <c r="AM16" s="231">
        <f t="shared" ref="AM16:AM27" si="10">K16+S16+AL16</f>
        <v>6602.15</v>
      </c>
      <c r="AN16" s="229">
        <v>0.6</v>
      </c>
      <c r="AO16" s="227">
        <f t="shared" ref="AO16:AO27" si="11">AN16*AM16</f>
        <v>3961.2899999999995</v>
      </c>
      <c r="AP16" s="229">
        <v>0.8</v>
      </c>
      <c r="AQ16" s="227">
        <f t="shared" ref="AQ16:AQ27" si="12">AP16*AM16</f>
        <v>5281.72</v>
      </c>
      <c r="AR16" s="231">
        <f t="shared" ref="AR16:AR27" si="13">AM16+AO16+AQ16</f>
        <v>15845.16</v>
      </c>
      <c r="AS16" s="232">
        <f t="shared" ref="AS16:AS27" si="14">L16+S16+AL16</f>
        <v>8955.65</v>
      </c>
      <c r="AT16" s="229">
        <v>0.6</v>
      </c>
      <c r="AU16" s="233">
        <f t="shared" ref="AU16:AU27" si="15">AT16*AS16</f>
        <v>5373.3899999999994</v>
      </c>
      <c r="AV16" s="229">
        <v>0.8</v>
      </c>
      <c r="AW16" s="233">
        <f t="shared" ref="AW16:AW27" si="16">AV16*AS16</f>
        <v>7164.52</v>
      </c>
      <c r="AX16" s="232">
        <f t="shared" ref="AX16:AX27" si="17">AS16+AU16+AW16</f>
        <v>21493.559999999998</v>
      </c>
    </row>
    <row r="17" spans="1:105" s="221" customFormat="1" x14ac:dyDescent="0.2">
      <c r="A17" s="377">
        <v>2</v>
      </c>
      <c r="B17" s="331" t="s">
        <v>443</v>
      </c>
      <c r="C17" s="224" t="s">
        <v>22</v>
      </c>
      <c r="D17" s="223"/>
      <c r="E17" s="224" t="s">
        <v>442</v>
      </c>
      <c r="F17" s="234"/>
      <c r="G17" s="224">
        <v>718.4</v>
      </c>
      <c r="H17" s="224">
        <v>1</v>
      </c>
      <c r="I17" s="224">
        <v>4707</v>
      </c>
      <c r="J17" s="226">
        <f t="shared" si="0"/>
        <v>4707</v>
      </c>
      <c r="K17" s="227">
        <f>'[2]Расчет окл с коэф т.2 субв сад'!J15</f>
        <v>4707</v>
      </c>
      <c r="L17" s="228">
        <f>'[2]Расчет окл с коэф т.2 субв сад'!T15</f>
        <v>7060.5</v>
      </c>
      <c r="M17" s="229">
        <v>0.25</v>
      </c>
      <c r="N17" s="227">
        <f t="shared" ref="N17:N27" si="18">J17*M17</f>
        <v>1176.75</v>
      </c>
      <c r="O17" s="229"/>
      <c r="P17" s="377">
        <f t="shared" ref="P17:P27" si="19">O17*J17</f>
        <v>0</v>
      </c>
      <c r="Q17" s="229"/>
      <c r="R17" s="377">
        <f t="shared" ref="R17:R27" si="20">Q17*J17</f>
        <v>0</v>
      </c>
      <c r="S17" s="226">
        <f t="shared" si="1"/>
        <v>1176.75</v>
      </c>
      <c r="T17" s="229"/>
      <c r="U17" s="227">
        <f t="shared" ref="U17:U26" si="21">G17*H17</f>
        <v>718.4</v>
      </c>
      <c r="V17" s="229"/>
      <c r="W17" s="230">
        <f t="shared" ref="W17:W25" si="22">V17*I17</f>
        <v>0</v>
      </c>
      <c r="X17" s="229"/>
      <c r="Y17" s="230">
        <f>X17*J17</f>
        <v>0</v>
      </c>
      <c r="Z17" s="229">
        <v>0.15</v>
      </c>
      <c r="AA17" s="230">
        <f t="shared" si="3"/>
        <v>706.05</v>
      </c>
      <c r="AB17" s="229"/>
      <c r="AC17" s="230">
        <f t="shared" si="4"/>
        <v>0</v>
      </c>
      <c r="AD17" s="229"/>
      <c r="AE17" s="230">
        <f t="shared" si="5"/>
        <v>0</v>
      </c>
      <c r="AF17" s="229"/>
      <c r="AG17" s="227">
        <f t="shared" si="6"/>
        <v>0</v>
      </c>
      <c r="AH17" s="229"/>
      <c r="AI17" s="230">
        <f t="shared" si="7"/>
        <v>0</v>
      </c>
      <c r="AJ17" s="229"/>
      <c r="AK17" s="230">
        <f t="shared" si="8"/>
        <v>0</v>
      </c>
      <c r="AL17" s="226">
        <f t="shared" si="9"/>
        <v>1424.4499999999998</v>
      </c>
      <c r="AM17" s="231">
        <f t="shared" si="10"/>
        <v>7308.2</v>
      </c>
      <c r="AN17" s="229">
        <v>0.6</v>
      </c>
      <c r="AO17" s="227">
        <f t="shared" si="11"/>
        <v>4384.92</v>
      </c>
      <c r="AP17" s="229">
        <v>0.8</v>
      </c>
      <c r="AQ17" s="227">
        <f t="shared" si="12"/>
        <v>5846.56</v>
      </c>
      <c r="AR17" s="231">
        <f t="shared" si="13"/>
        <v>17539.68</v>
      </c>
      <c r="AS17" s="232">
        <f t="shared" si="14"/>
        <v>9661.7000000000007</v>
      </c>
      <c r="AT17" s="229">
        <v>0.6</v>
      </c>
      <c r="AU17" s="233">
        <f t="shared" si="15"/>
        <v>5797.02</v>
      </c>
      <c r="AV17" s="229">
        <v>0.8</v>
      </c>
      <c r="AW17" s="233">
        <f t="shared" si="16"/>
        <v>7729.3600000000006</v>
      </c>
      <c r="AX17" s="232">
        <f t="shared" si="17"/>
        <v>23188.080000000002</v>
      </c>
      <c r="AY17" s="235"/>
      <c r="AZ17" s="235"/>
      <c r="BA17" s="235"/>
      <c r="BB17" s="235"/>
    </row>
    <row r="18" spans="1:105" s="221" customFormat="1" x14ac:dyDescent="0.2">
      <c r="A18" s="377">
        <v>3</v>
      </c>
      <c r="B18" s="379" t="s">
        <v>567</v>
      </c>
      <c r="C18" s="222" t="s">
        <v>22</v>
      </c>
      <c r="D18" s="236"/>
      <c r="E18" s="222" t="s">
        <v>445</v>
      </c>
      <c r="F18" s="234"/>
      <c r="G18" s="224">
        <v>718.4</v>
      </c>
      <c r="H18" s="237">
        <v>1</v>
      </c>
      <c r="I18" s="224">
        <v>4133</v>
      </c>
      <c r="J18" s="226">
        <f t="shared" si="0"/>
        <v>4133</v>
      </c>
      <c r="K18" s="227">
        <f>'[2]Расчет окл с коэф т.2 субв сад'!J16</f>
        <v>4133</v>
      </c>
      <c r="L18" s="228">
        <f>'[2]Расчет окл с коэф т.2 субв сад'!T16</f>
        <v>6199.5</v>
      </c>
      <c r="M18" s="229">
        <v>0.25</v>
      </c>
      <c r="N18" s="227">
        <f t="shared" si="18"/>
        <v>1033.25</v>
      </c>
      <c r="O18" s="229"/>
      <c r="P18" s="377">
        <f t="shared" si="19"/>
        <v>0</v>
      </c>
      <c r="Q18" s="229"/>
      <c r="R18" s="377">
        <f t="shared" si="20"/>
        <v>0</v>
      </c>
      <c r="S18" s="226">
        <f t="shared" si="1"/>
        <v>1033.25</v>
      </c>
      <c r="T18" s="229"/>
      <c r="U18" s="227">
        <f t="shared" si="21"/>
        <v>718.4</v>
      </c>
      <c r="V18" s="229"/>
      <c r="W18" s="230">
        <f t="shared" si="22"/>
        <v>0</v>
      </c>
      <c r="X18" s="229">
        <v>0.05</v>
      </c>
      <c r="Y18" s="230">
        <f>X18*J18</f>
        <v>206.65</v>
      </c>
      <c r="Z18" s="229"/>
      <c r="AA18" s="230">
        <f t="shared" si="3"/>
        <v>0</v>
      </c>
      <c r="AB18" s="229"/>
      <c r="AC18" s="230">
        <f t="shared" si="4"/>
        <v>0</v>
      </c>
      <c r="AD18" s="229"/>
      <c r="AE18" s="230">
        <f t="shared" si="5"/>
        <v>0</v>
      </c>
      <c r="AF18" s="229"/>
      <c r="AG18" s="227">
        <f t="shared" si="6"/>
        <v>0</v>
      </c>
      <c r="AH18" s="229"/>
      <c r="AI18" s="230">
        <f t="shared" si="7"/>
        <v>0</v>
      </c>
      <c r="AJ18" s="229"/>
      <c r="AK18" s="230">
        <f t="shared" si="8"/>
        <v>0</v>
      </c>
      <c r="AL18" s="226">
        <f t="shared" si="9"/>
        <v>925.05</v>
      </c>
      <c r="AM18" s="231">
        <f t="shared" si="10"/>
        <v>6091.3</v>
      </c>
      <c r="AN18" s="229">
        <v>0.6</v>
      </c>
      <c r="AO18" s="227">
        <f t="shared" si="11"/>
        <v>3654.78</v>
      </c>
      <c r="AP18" s="229">
        <v>0.8</v>
      </c>
      <c r="AQ18" s="227">
        <f t="shared" si="12"/>
        <v>4873.04</v>
      </c>
      <c r="AR18" s="231">
        <f t="shared" si="13"/>
        <v>14619.119999999999</v>
      </c>
      <c r="AS18" s="232">
        <f t="shared" si="14"/>
        <v>8157.8</v>
      </c>
      <c r="AT18" s="229">
        <v>0.6</v>
      </c>
      <c r="AU18" s="233">
        <f t="shared" si="15"/>
        <v>4894.68</v>
      </c>
      <c r="AV18" s="229">
        <v>0.8</v>
      </c>
      <c r="AW18" s="233">
        <f t="shared" si="16"/>
        <v>6526.2400000000007</v>
      </c>
      <c r="AX18" s="232">
        <f t="shared" si="17"/>
        <v>19578.72</v>
      </c>
      <c r="AY18" s="235"/>
      <c r="AZ18" s="235"/>
      <c r="BA18" s="235"/>
      <c r="BB18" s="235"/>
    </row>
    <row r="19" spans="1:105" s="221" customFormat="1" ht="15" customHeight="1" x14ac:dyDescent="0.2">
      <c r="A19" s="377">
        <v>4</v>
      </c>
      <c r="B19" s="331" t="s">
        <v>444</v>
      </c>
      <c r="C19" s="222" t="s">
        <v>22</v>
      </c>
      <c r="D19" s="236"/>
      <c r="E19" s="222" t="s">
        <v>442</v>
      </c>
      <c r="F19" s="234"/>
      <c r="G19" s="224">
        <v>718.4</v>
      </c>
      <c r="H19" s="237">
        <v>1</v>
      </c>
      <c r="I19" s="238">
        <v>4707</v>
      </c>
      <c r="J19" s="226">
        <f>I19*H19</f>
        <v>4707</v>
      </c>
      <c r="K19" s="227">
        <f>'[2]Расчет окл с коэф т.2 субв сад'!J17</f>
        <v>5413.05</v>
      </c>
      <c r="L19" s="228">
        <f>'[2]Расчет окл с коэф т.2 субв сад'!T17</f>
        <v>7766.55</v>
      </c>
      <c r="M19" s="229">
        <v>0.25</v>
      </c>
      <c r="N19" s="227">
        <f>J19*M19</f>
        <v>1176.75</v>
      </c>
      <c r="O19" s="229"/>
      <c r="P19" s="377">
        <f>O19*J19</f>
        <v>0</v>
      </c>
      <c r="Q19" s="229"/>
      <c r="R19" s="377">
        <f>Q19*J19</f>
        <v>0</v>
      </c>
      <c r="S19" s="226">
        <f>N19+P19+R19</f>
        <v>1176.75</v>
      </c>
      <c r="T19" s="229"/>
      <c r="U19" s="227">
        <f>G19*H19</f>
        <v>718.4</v>
      </c>
      <c r="V19" s="229"/>
      <c r="W19" s="230">
        <f>V19*I19</f>
        <v>0</v>
      </c>
      <c r="X19" s="229"/>
      <c r="Y19" s="230">
        <f>X19*J19</f>
        <v>0</v>
      </c>
      <c r="Z19" s="229"/>
      <c r="AA19" s="230">
        <f>Z19*J19</f>
        <v>0</v>
      </c>
      <c r="AB19" s="229"/>
      <c r="AC19" s="230">
        <f>AB19*J19</f>
        <v>0</v>
      </c>
      <c r="AD19" s="229"/>
      <c r="AE19" s="230">
        <f>AD19*J19</f>
        <v>0</v>
      </c>
      <c r="AF19" s="229">
        <v>0.25</v>
      </c>
      <c r="AG19" s="227">
        <f>J19*AF19</f>
        <v>1176.75</v>
      </c>
      <c r="AH19" s="229"/>
      <c r="AI19" s="230">
        <f>AH19*J19</f>
        <v>0</v>
      </c>
      <c r="AJ19" s="229"/>
      <c r="AK19" s="230">
        <f>AJ19*J19</f>
        <v>0</v>
      </c>
      <c r="AL19" s="226">
        <f>U19+W19+Y19+AA19+AC19+AE19+AG19+AI19+AK19</f>
        <v>1895.15</v>
      </c>
      <c r="AM19" s="231">
        <f>K19+S19+AL19</f>
        <v>8484.9500000000007</v>
      </c>
      <c r="AN19" s="229">
        <v>0.6</v>
      </c>
      <c r="AO19" s="227">
        <f>AN19*AM19</f>
        <v>5090.97</v>
      </c>
      <c r="AP19" s="229">
        <v>0.8</v>
      </c>
      <c r="AQ19" s="227">
        <f>AP19*AM19</f>
        <v>6787.9600000000009</v>
      </c>
      <c r="AR19" s="231">
        <f>AM19+AO19+AQ19</f>
        <v>20363.880000000005</v>
      </c>
      <c r="AS19" s="232">
        <f>L19+S19+AL19</f>
        <v>10838.449999999999</v>
      </c>
      <c r="AT19" s="229">
        <v>0.6</v>
      </c>
      <c r="AU19" s="233">
        <f>AT19*AS19</f>
        <v>6503.0699999999988</v>
      </c>
      <c r="AV19" s="229">
        <v>0.8</v>
      </c>
      <c r="AW19" s="233">
        <f>AV19*AS19</f>
        <v>8670.76</v>
      </c>
      <c r="AX19" s="232">
        <f>AS19+AU19+AW19</f>
        <v>26012.28</v>
      </c>
      <c r="AY19" s="235"/>
      <c r="AZ19" s="235"/>
      <c r="BA19" s="235"/>
      <c r="BB19" s="235"/>
    </row>
    <row r="20" spans="1:105" s="221" customFormat="1" ht="15" customHeight="1" x14ac:dyDescent="0.2">
      <c r="A20" s="377">
        <v>5</v>
      </c>
      <c r="B20" s="331" t="s">
        <v>447</v>
      </c>
      <c r="C20" s="222" t="s">
        <v>22</v>
      </c>
      <c r="D20" s="236"/>
      <c r="E20" s="222" t="s">
        <v>445</v>
      </c>
      <c r="F20" s="234"/>
      <c r="G20" s="224">
        <v>718.4</v>
      </c>
      <c r="H20" s="237">
        <v>1</v>
      </c>
      <c r="I20" s="224">
        <v>4133</v>
      </c>
      <c r="J20" s="226">
        <f t="shared" si="0"/>
        <v>4133</v>
      </c>
      <c r="K20" s="227">
        <f>'[2]Расчет окл с коэф т.2 субв сад'!J18</f>
        <v>4133</v>
      </c>
      <c r="L20" s="228">
        <f>'[2]Расчет окл с коэф т.2 субв сад'!T18</f>
        <v>6199.5</v>
      </c>
      <c r="M20" s="229">
        <v>0.25</v>
      </c>
      <c r="N20" s="227">
        <f t="shared" si="18"/>
        <v>1033.25</v>
      </c>
      <c r="O20" s="229"/>
      <c r="P20" s="377">
        <f t="shared" si="19"/>
        <v>0</v>
      </c>
      <c r="Q20" s="229"/>
      <c r="R20" s="377">
        <f t="shared" si="20"/>
        <v>0</v>
      </c>
      <c r="S20" s="226">
        <f t="shared" si="1"/>
        <v>1033.25</v>
      </c>
      <c r="T20" s="229"/>
      <c r="U20" s="227">
        <f t="shared" si="21"/>
        <v>718.4</v>
      </c>
      <c r="V20" s="229"/>
      <c r="W20" s="230">
        <f t="shared" si="22"/>
        <v>0</v>
      </c>
      <c r="X20" s="229">
        <v>0.05</v>
      </c>
      <c r="Y20" s="230">
        <f t="shared" si="2"/>
        <v>206.65</v>
      </c>
      <c r="Z20" s="229"/>
      <c r="AA20" s="230">
        <f t="shared" si="3"/>
        <v>0</v>
      </c>
      <c r="AB20" s="229"/>
      <c r="AC20" s="230">
        <f t="shared" si="4"/>
        <v>0</v>
      </c>
      <c r="AD20" s="229"/>
      <c r="AE20" s="230">
        <f t="shared" si="5"/>
        <v>0</v>
      </c>
      <c r="AF20" s="229"/>
      <c r="AG20" s="227">
        <f t="shared" si="6"/>
        <v>0</v>
      </c>
      <c r="AH20" s="229"/>
      <c r="AI20" s="230">
        <f t="shared" si="7"/>
        <v>0</v>
      </c>
      <c r="AJ20" s="229"/>
      <c r="AK20" s="230">
        <f t="shared" si="8"/>
        <v>0</v>
      </c>
      <c r="AL20" s="226">
        <f t="shared" si="9"/>
        <v>925.05</v>
      </c>
      <c r="AM20" s="231">
        <f t="shared" si="10"/>
        <v>6091.3</v>
      </c>
      <c r="AN20" s="229">
        <v>0.6</v>
      </c>
      <c r="AO20" s="227">
        <f t="shared" si="11"/>
        <v>3654.78</v>
      </c>
      <c r="AP20" s="229">
        <v>0.8</v>
      </c>
      <c r="AQ20" s="227">
        <f t="shared" si="12"/>
        <v>4873.04</v>
      </c>
      <c r="AR20" s="231">
        <f t="shared" si="13"/>
        <v>14619.119999999999</v>
      </c>
      <c r="AS20" s="232">
        <f t="shared" si="14"/>
        <v>8157.8</v>
      </c>
      <c r="AT20" s="229">
        <v>0.6</v>
      </c>
      <c r="AU20" s="233">
        <f t="shared" si="15"/>
        <v>4894.68</v>
      </c>
      <c r="AV20" s="229">
        <v>0.8</v>
      </c>
      <c r="AW20" s="233">
        <f t="shared" si="16"/>
        <v>6526.2400000000007</v>
      </c>
      <c r="AX20" s="232">
        <f t="shared" si="17"/>
        <v>19578.72</v>
      </c>
      <c r="AY20" s="235"/>
      <c r="AZ20" s="235"/>
      <c r="BA20" s="235"/>
      <c r="BB20" s="235"/>
    </row>
    <row r="21" spans="1:105" s="221" customFormat="1" ht="15" customHeight="1" x14ac:dyDescent="0.2">
      <c r="A21" s="377">
        <v>6</v>
      </c>
      <c r="B21" s="331" t="s">
        <v>446</v>
      </c>
      <c r="C21" s="222" t="s">
        <v>22</v>
      </c>
      <c r="D21" s="236"/>
      <c r="E21" s="222" t="s">
        <v>442</v>
      </c>
      <c r="F21" s="234"/>
      <c r="G21" s="224">
        <v>718.4</v>
      </c>
      <c r="H21" s="237">
        <v>1</v>
      </c>
      <c r="I21" s="224">
        <v>4707</v>
      </c>
      <c r="J21" s="226">
        <f t="shared" si="0"/>
        <v>4707</v>
      </c>
      <c r="K21" s="227">
        <f>'[2]Расчет окл с коэф т.2 субв сад'!J19</f>
        <v>4707</v>
      </c>
      <c r="L21" s="228">
        <f>'[2]Расчет окл с коэф т.2 субв сад'!T19</f>
        <v>7060.5</v>
      </c>
      <c r="M21" s="229">
        <v>0.25</v>
      </c>
      <c r="N21" s="227">
        <f t="shared" si="18"/>
        <v>1176.75</v>
      </c>
      <c r="O21" s="229"/>
      <c r="P21" s="377">
        <f t="shared" si="19"/>
        <v>0</v>
      </c>
      <c r="Q21" s="229"/>
      <c r="R21" s="377">
        <f t="shared" si="20"/>
        <v>0</v>
      </c>
      <c r="S21" s="226">
        <f t="shared" si="1"/>
        <v>1176.75</v>
      </c>
      <c r="T21" s="229"/>
      <c r="U21" s="227">
        <f t="shared" si="21"/>
        <v>718.4</v>
      </c>
      <c r="V21" s="229"/>
      <c r="W21" s="230">
        <f t="shared" si="22"/>
        <v>0</v>
      </c>
      <c r="X21" s="229">
        <v>0.05</v>
      </c>
      <c r="Y21" s="230">
        <f t="shared" si="2"/>
        <v>235.35000000000002</v>
      </c>
      <c r="Z21" s="229"/>
      <c r="AA21" s="230">
        <f t="shared" si="3"/>
        <v>0</v>
      </c>
      <c r="AB21" s="229"/>
      <c r="AC21" s="230">
        <f t="shared" si="4"/>
        <v>0</v>
      </c>
      <c r="AD21" s="229"/>
      <c r="AE21" s="230">
        <f t="shared" si="5"/>
        <v>0</v>
      </c>
      <c r="AF21" s="229"/>
      <c r="AG21" s="227">
        <f t="shared" si="6"/>
        <v>0</v>
      </c>
      <c r="AH21" s="229"/>
      <c r="AI21" s="230">
        <f t="shared" si="7"/>
        <v>0</v>
      </c>
      <c r="AJ21" s="229">
        <v>0.2</v>
      </c>
      <c r="AK21" s="230">
        <f t="shared" si="8"/>
        <v>941.40000000000009</v>
      </c>
      <c r="AL21" s="226">
        <f t="shared" si="9"/>
        <v>1895.15</v>
      </c>
      <c r="AM21" s="231">
        <f t="shared" si="10"/>
        <v>7778.9</v>
      </c>
      <c r="AN21" s="229">
        <v>0.6</v>
      </c>
      <c r="AO21" s="227">
        <f t="shared" si="11"/>
        <v>4667.3399999999992</v>
      </c>
      <c r="AP21" s="229">
        <v>0.8</v>
      </c>
      <c r="AQ21" s="227">
        <f t="shared" si="12"/>
        <v>6223.12</v>
      </c>
      <c r="AR21" s="231">
        <f t="shared" si="13"/>
        <v>18669.359999999997</v>
      </c>
      <c r="AS21" s="232">
        <f t="shared" si="14"/>
        <v>10132.4</v>
      </c>
      <c r="AT21" s="229">
        <v>0.6</v>
      </c>
      <c r="AU21" s="233">
        <f t="shared" si="15"/>
        <v>6079.44</v>
      </c>
      <c r="AV21" s="229">
        <v>0.8</v>
      </c>
      <c r="AW21" s="233">
        <f t="shared" si="16"/>
        <v>8105.92</v>
      </c>
      <c r="AX21" s="232">
        <f t="shared" si="17"/>
        <v>24317.760000000002</v>
      </c>
      <c r="AY21" s="235"/>
      <c r="AZ21" s="235"/>
      <c r="BA21" s="235"/>
      <c r="BB21" s="235"/>
    </row>
    <row r="22" spans="1:105" s="221" customFormat="1" x14ac:dyDescent="0.2">
      <c r="A22" s="377">
        <v>7</v>
      </c>
      <c r="B22" s="378" t="s">
        <v>448</v>
      </c>
      <c r="C22" s="222" t="s">
        <v>22</v>
      </c>
      <c r="D22" s="239"/>
      <c r="E22" s="222" t="s">
        <v>445</v>
      </c>
      <c r="F22" s="234"/>
      <c r="G22" s="224">
        <v>718.4</v>
      </c>
      <c r="H22" s="237">
        <v>1</v>
      </c>
      <c r="I22" s="224">
        <v>4133</v>
      </c>
      <c r="J22" s="226">
        <f t="shared" si="0"/>
        <v>4133</v>
      </c>
      <c r="K22" s="227">
        <f>'[2]Расчет окл с коэф т.2 субв сад'!J20</f>
        <v>4133</v>
      </c>
      <c r="L22" s="228">
        <f>'[2]Расчет окл с коэф т.2 субв сад'!T20</f>
        <v>6199.5</v>
      </c>
      <c r="M22" s="229">
        <v>0.25</v>
      </c>
      <c r="N22" s="227">
        <f t="shared" si="18"/>
        <v>1033.25</v>
      </c>
      <c r="O22" s="229"/>
      <c r="P22" s="377">
        <f t="shared" si="19"/>
        <v>0</v>
      </c>
      <c r="Q22" s="229"/>
      <c r="R22" s="377">
        <f t="shared" si="20"/>
        <v>0</v>
      </c>
      <c r="S22" s="226">
        <f t="shared" si="1"/>
        <v>1033.25</v>
      </c>
      <c r="T22" s="229"/>
      <c r="U22" s="227">
        <f t="shared" si="21"/>
        <v>718.4</v>
      </c>
      <c r="V22" s="229"/>
      <c r="W22" s="230">
        <f t="shared" si="22"/>
        <v>0</v>
      </c>
      <c r="X22" s="229"/>
      <c r="Y22" s="230">
        <f t="shared" si="2"/>
        <v>0</v>
      </c>
      <c r="Z22" s="229"/>
      <c r="AA22" s="230">
        <f t="shared" si="3"/>
        <v>0</v>
      </c>
      <c r="AB22" s="229"/>
      <c r="AC22" s="230">
        <f t="shared" si="4"/>
        <v>0</v>
      </c>
      <c r="AD22" s="229"/>
      <c r="AE22" s="230">
        <f t="shared" si="5"/>
        <v>0</v>
      </c>
      <c r="AF22" s="229">
        <v>0.25</v>
      </c>
      <c r="AG22" s="227">
        <f t="shared" si="6"/>
        <v>1033.25</v>
      </c>
      <c r="AH22" s="229"/>
      <c r="AI22" s="230">
        <f t="shared" si="7"/>
        <v>0</v>
      </c>
      <c r="AJ22" s="229"/>
      <c r="AK22" s="230">
        <f t="shared" si="8"/>
        <v>0</v>
      </c>
      <c r="AL22" s="226">
        <f t="shared" si="9"/>
        <v>1751.65</v>
      </c>
      <c r="AM22" s="231">
        <f t="shared" si="10"/>
        <v>6917.9</v>
      </c>
      <c r="AN22" s="229">
        <v>0.6</v>
      </c>
      <c r="AO22" s="227">
        <f t="shared" si="11"/>
        <v>4150.74</v>
      </c>
      <c r="AP22" s="229">
        <v>0.8</v>
      </c>
      <c r="AQ22" s="227">
        <f t="shared" si="12"/>
        <v>5534.32</v>
      </c>
      <c r="AR22" s="231">
        <f t="shared" si="13"/>
        <v>16602.96</v>
      </c>
      <c r="AS22" s="232">
        <f t="shared" si="14"/>
        <v>8984.4</v>
      </c>
      <c r="AT22" s="229">
        <v>0.6</v>
      </c>
      <c r="AU22" s="233">
        <f t="shared" si="15"/>
        <v>5390.6399999999994</v>
      </c>
      <c r="AV22" s="229">
        <v>0.8</v>
      </c>
      <c r="AW22" s="233">
        <f t="shared" si="16"/>
        <v>7187.52</v>
      </c>
      <c r="AX22" s="232">
        <f t="shared" si="17"/>
        <v>21562.559999999998</v>
      </c>
      <c r="AY22" s="235"/>
      <c r="AZ22" s="235"/>
      <c r="BA22" s="235"/>
      <c r="BB22" s="235"/>
    </row>
    <row r="23" spans="1:105" s="221" customFormat="1" x14ac:dyDescent="0.2">
      <c r="A23" s="377">
        <v>8</v>
      </c>
      <c r="B23" s="331" t="s">
        <v>568</v>
      </c>
      <c r="C23" s="222" t="s">
        <v>22</v>
      </c>
      <c r="D23" s="239"/>
      <c r="E23" s="222" t="s">
        <v>445</v>
      </c>
      <c r="F23" s="234"/>
      <c r="G23" s="224">
        <v>718.4</v>
      </c>
      <c r="H23" s="237">
        <v>1</v>
      </c>
      <c r="I23" s="224">
        <v>4133</v>
      </c>
      <c r="J23" s="226">
        <f t="shared" si="0"/>
        <v>4133</v>
      </c>
      <c r="K23" s="227">
        <f>'[2]Расчет окл с коэф т.2 субв сад'!J21</f>
        <v>4133</v>
      </c>
      <c r="L23" s="228">
        <f>'[2]Расчет окл с коэф т.2 субв сад'!T21</f>
        <v>6199.5</v>
      </c>
      <c r="M23" s="229">
        <v>0.25</v>
      </c>
      <c r="N23" s="227">
        <f t="shared" si="18"/>
        <v>1033.25</v>
      </c>
      <c r="O23" s="229"/>
      <c r="P23" s="377">
        <f t="shared" si="19"/>
        <v>0</v>
      </c>
      <c r="Q23" s="229"/>
      <c r="R23" s="377">
        <f t="shared" si="20"/>
        <v>0</v>
      </c>
      <c r="S23" s="226">
        <f t="shared" si="1"/>
        <v>1033.25</v>
      </c>
      <c r="T23" s="229"/>
      <c r="U23" s="227">
        <f t="shared" si="21"/>
        <v>718.4</v>
      </c>
      <c r="V23" s="229"/>
      <c r="W23" s="230">
        <f t="shared" si="22"/>
        <v>0</v>
      </c>
      <c r="X23" s="229"/>
      <c r="Y23" s="230">
        <f t="shared" si="2"/>
        <v>0</v>
      </c>
      <c r="Z23" s="229"/>
      <c r="AA23" s="230">
        <f t="shared" si="3"/>
        <v>0</v>
      </c>
      <c r="AB23" s="229"/>
      <c r="AC23" s="230">
        <f t="shared" si="4"/>
        <v>0</v>
      </c>
      <c r="AD23" s="229"/>
      <c r="AE23" s="230">
        <f t="shared" si="5"/>
        <v>0</v>
      </c>
      <c r="AF23" s="229">
        <v>0.25</v>
      </c>
      <c r="AG23" s="227">
        <f t="shared" si="6"/>
        <v>1033.25</v>
      </c>
      <c r="AH23" s="229"/>
      <c r="AI23" s="230">
        <f t="shared" si="7"/>
        <v>0</v>
      </c>
      <c r="AJ23" s="229"/>
      <c r="AK23" s="230">
        <f t="shared" si="8"/>
        <v>0</v>
      </c>
      <c r="AL23" s="226">
        <f t="shared" si="9"/>
        <v>1751.65</v>
      </c>
      <c r="AM23" s="231">
        <f t="shared" si="10"/>
        <v>6917.9</v>
      </c>
      <c r="AN23" s="229">
        <v>0.6</v>
      </c>
      <c r="AO23" s="227">
        <f t="shared" si="11"/>
        <v>4150.74</v>
      </c>
      <c r="AP23" s="229">
        <v>0.8</v>
      </c>
      <c r="AQ23" s="227">
        <f t="shared" si="12"/>
        <v>5534.32</v>
      </c>
      <c r="AR23" s="231">
        <f t="shared" si="13"/>
        <v>16602.96</v>
      </c>
      <c r="AS23" s="232">
        <f t="shared" si="14"/>
        <v>8984.4</v>
      </c>
      <c r="AT23" s="229">
        <v>0.6</v>
      </c>
      <c r="AU23" s="233">
        <f t="shared" si="15"/>
        <v>5390.6399999999994</v>
      </c>
      <c r="AV23" s="229">
        <v>0.8</v>
      </c>
      <c r="AW23" s="233">
        <f t="shared" si="16"/>
        <v>7187.52</v>
      </c>
      <c r="AX23" s="232">
        <f t="shared" si="17"/>
        <v>21562.559999999998</v>
      </c>
      <c r="AY23" s="235"/>
      <c r="AZ23" s="235"/>
      <c r="BA23" s="235"/>
      <c r="BB23" s="235"/>
    </row>
    <row r="24" spans="1:105" s="221" customFormat="1" x14ac:dyDescent="0.2">
      <c r="A24" s="377">
        <v>9</v>
      </c>
      <c r="B24" s="378" t="s">
        <v>397</v>
      </c>
      <c r="C24" s="224" t="s">
        <v>28</v>
      </c>
      <c r="D24" s="236"/>
      <c r="E24" s="222" t="s">
        <v>442</v>
      </c>
      <c r="F24" s="234"/>
      <c r="G24" s="234"/>
      <c r="H24" s="237">
        <v>1</v>
      </c>
      <c r="I24" s="224">
        <v>5153</v>
      </c>
      <c r="J24" s="226">
        <f t="shared" si="0"/>
        <v>5153</v>
      </c>
      <c r="K24" s="227">
        <f>'[2]Расчет окл с коэф т.2 субв сад'!J22</f>
        <v>5153</v>
      </c>
      <c r="L24" s="228">
        <f>'[2]Расчет окл с коэф т.2 субв сад'!T22</f>
        <v>7729.5</v>
      </c>
      <c r="M24" s="229">
        <v>0.25</v>
      </c>
      <c r="N24" s="227">
        <f t="shared" si="18"/>
        <v>1288.25</v>
      </c>
      <c r="O24" s="229"/>
      <c r="P24" s="377">
        <f t="shared" si="19"/>
        <v>0</v>
      </c>
      <c r="Q24" s="229">
        <v>0.2</v>
      </c>
      <c r="R24" s="377">
        <f t="shared" si="20"/>
        <v>1030.6000000000001</v>
      </c>
      <c r="S24" s="226">
        <f t="shared" si="1"/>
        <v>2318.8500000000004</v>
      </c>
      <c r="T24" s="229"/>
      <c r="U24" s="227">
        <f t="shared" si="21"/>
        <v>0</v>
      </c>
      <c r="V24" s="229"/>
      <c r="W24" s="230">
        <f t="shared" si="22"/>
        <v>0</v>
      </c>
      <c r="X24" s="229"/>
      <c r="Y24" s="230">
        <f t="shared" si="2"/>
        <v>0</v>
      </c>
      <c r="Z24" s="229">
        <v>0.15</v>
      </c>
      <c r="AA24" s="230">
        <f t="shared" si="3"/>
        <v>772.94999999999993</v>
      </c>
      <c r="AB24" s="229"/>
      <c r="AC24" s="230">
        <f t="shared" si="4"/>
        <v>0</v>
      </c>
      <c r="AD24" s="229"/>
      <c r="AE24" s="230">
        <f t="shared" si="5"/>
        <v>0</v>
      </c>
      <c r="AF24" s="229"/>
      <c r="AG24" s="227">
        <f t="shared" si="6"/>
        <v>0</v>
      </c>
      <c r="AH24" s="229"/>
      <c r="AI24" s="230">
        <f t="shared" si="7"/>
        <v>0</v>
      </c>
      <c r="AJ24" s="229"/>
      <c r="AK24" s="230">
        <f t="shared" si="8"/>
        <v>0</v>
      </c>
      <c r="AL24" s="226">
        <f t="shared" si="9"/>
        <v>772.94999999999993</v>
      </c>
      <c r="AM24" s="231">
        <f t="shared" si="10"/>
        <v>8244.8000000000011</v>
      </c>
      <c r="AN24" s="229">
        <v>0.6</v>
      </c>
      <c r="AO24" s="227">
        <f t="shared" si="11"/>
        <v>4946.88</v>
      </c>
      <c r="AP24" s="229">
        <v>0.8</v>
      </c>
      <c r="AQ24" s="227">
        <f t="shared" si="12"/>
        <v>6595.8400000000011</v>
      </c>
      <c r="AR24" s="231">
        <f t="shared" si="13"/>
        <v>19787.52</v>
      </c>
      <c r="AS24" s="232">
        <f t="shared" si="14"/>
        <v>10821.300000000001</v>
      </c>
      <c r="AT24" s="229">
        <v>0.6</v>
      </c>
      <c r="AU24" s="233">
        <f t="shared" si="15"/>
        <v>6492.7800000000007</v>
      </c>
      <c r="AV24" s="229">
        <v>0.8</v>
      </c>
      <c r="AW24" s="233">
        <f t="shared" si="16"/>
        <v>8657.0400000000009</v>
      </c>
      <c r="AX24" s="232">
        <f t="shared" si="17"/>
        <v>25971.120000000003</v>
      </c>
      <c r="AY24" s="235"/>
      <c r="AZ24" s="235"/>
      <c r="BA24" s="235"/>
      <c r="BB24" s="235"/>
    </row>
    <row r="25" spans="1:105" s="221" customFormat="1" ht="38.25" x14ac:dyDescent="0.2">
      <c r="A25" s="377">
        <v>10</v>
      </c>
      <c r="B25" s="378" t="s">
        <v>569</v>
      </c>
      <c r="C25" s="222" t="s">
        <v>26</v>
      </c>
      <c r="D25" s="239"/>
      <c r="E25" s="222" t="s">
        <v>445</v>
      </c>
      <c r="F25" s="234"/>
      <c r="G25" s="234"/>
      <c r="H25" s="237">
        <v>0.5</v>
      </c>
      <c r="I25" s="224">
        <v>3605</v>
      </c>
      <c r="J25" s="226">
        <f t="shared" si="0"/>
        <v>1802.5</v>
      </c>
      <c r="K25" s="227">
        <f>'[2]Расчет окл с коэф т.2 субв сад'!J23</f>
        <v>1802.5</v>
      </c>
      <c r="L25" s="228">
        <f>'[2]Расчет окл с коэф т.2 субв сад'!T23</f>
        <v>2703.75</v>
      </c>
      <c r="M25" s="229">
        <v>0.25</v>
      </c>
      <c r="N25" s="227">
        <f t="shared" si="18"/>
        <v>450.625</v>
      </c>
      <c r="O25" s="229"/>
      <c r="P25" s="377">
        <f t="shared" si="19"/>
        <v>0</v>
      </c>
      <c r="Q25" s="229"/>
      <c r="R25" s="377">
        <f t="shared" si="20"/>
        <v>0</v>
      </c>
      <c r="S25" s="226">
        <f t="shared" si="1"/>
        <v>450.625</v>
      </c>
      <c r="T25" s="229"/>
      <c r="U25" s="227">
        <f t="shared" si="21"/>
        <v>0</v>
      </c>
      <c r="V25" s="229"/>
      <c r="W25" s="230">
        <f t="shared" si="22"/>
        <v>0</v>
      </c>
      <c r="X25" s="229">
        <v>0.05</v>
      </c>
      <c r="Y25" s="230">
        <f t="shared" si="2"/>
        <v>90.125</v>
      </c>
      <c r="Z25" s="229"/>
      <c r="AA25" s="230">
        <f t="shared" si="3"/>
        <v>0</v>
      </c>
      <c r="AB25" s="229"/>
      <c r="AC25" s="230">
        <f t="shared" si="4"/>
        <v>0</v>
      </c>
      <c r="AD25" s="229"/>
      <c r="AE25" s="230">
        <f t="shared" si="5"/>
        <v>0</v>
      </c>
      <c r="AF25" s="229"/>
      <c r="AG25" s="227">
        <f t="shared" si="6"/>
        <v>0</v>
      </c>
      <c r="AH25" s="229"/>
      <c r="AI25" s="230">
        <f t="shared" si="7"/>
        <v>0</v>
      </c>
      <c r="AJ25" s="229"/>
      <c r="AK25" s="230">
        <f t="shared" si="8"/>
        <v>0</v>
      </c>
      <c r="AL25" s="226">
        <f t="shared" si="9"/>
        <v>90.125</v>
      </c>
      <c r="AM25" s="231">
        <f t="shared" si="10"/>
        <v>2343.25</v>
      </c>
      <c r="AN25" s="229">
        <v>0.6</v>
      </c>
      <c r="AO25" s="227">
        <f t="shared" si="11"/>
        <v>1405.95</v>
      </c>
      <c r="AP25" s="229">
        <v>0.8</v>
      </c>
      <c r="AQ25" s="227">
        <f t="shared" si="12"/>
        <v>1874.6000000000001</v>
      </c>
      <c r="AR25" s="231">
        <f t="shared" si="13"/>
        <v>5623.8</v>
      </c>
      <c r="AS25" s="232">
        <f t="shared" si="14"/>
        <v>3244.5</v>
      </c>
      <c r="AT25" s="229">
        <v>0.6</v>
      </c>
      <c r="AU25" s="233">
        <f t="shared" si="15"/>
        <v>1946.6999999999998</v>
      </c>
      <c r="AV25" s="229">
        <v>0.8</v>
      </c>
      <c r="AW25" s="233">
        <f t="shared" si="16"/>
        <v>2595.6000000000004</v>
      </c>
      <c r="AX25" s="232">
        <f t="shared" si="17"/>
        <v>7786.8</v>
      </c>
      <c r="AY25" s="235"/>
      <c r="AZ25" s="235"/>
      <c r="BA25" s="235"/>
      <c r="BB25" s="235"/>
    </row>
    <row r="26" spans="1:105" s="221" customFormat="1" ht="27" customHeight="1" x14ac:dyDescent="0.2">
      <c r="A26" s="377">
        <v>11</v>
      </c>
      <c r="B26" s="378" t="s">
        <v>570</v>
      </c>
      <c r="C26" s="222" t="s">
        <v>27</v>
      </c>
      <c r="D26" s="223"/>
      <c r="E26" s="222" t="s">
        <v>442</v>
      </c>
      <c r="F26" s="234"/>
      <c r="G26" s="222"/>
      <c r="H26" s="237">
        <v>0.5</v>
      </c>
      <c r="I26" s="238">
        <v>4707</v>
      </c>
      <c r="J26" s="226">
        <f t="shared" si="0"/>
        <v>2353.5</v>
      </c>
      <c r="K26" s="227">
        <f>'[2]Расчет окл с коэф т.2 субв сад'!J24</f>
        <v>2353.5</v>
      </c>
      <c r="L26" s="228">
        <f>'[2]Расчет окл с коэф т.2 субв сад'!T24</f>
        <v>3530.25</v>
      </c>
      <c r="M26" s="229">
        <v>0.25</v>
      </c>
      <c r="N26" s="227">
        <f t="shared" si="18"/>
        <v>588.375</v>
      </c>
      <c r="O26" s="229"/>
      <c r="P26" s="377">
        <f t="shared" si="19"/>
        <v>0</v>
      </c>
      <c r="Q26" s="229"/>
      <c r="R26" s="377">
        <f t="shared" si="20"/>
        <v>0</v>
      </c>
      <c r="S26" s="226">
        <f t="shared" si="1"/>
        <v>588.375</v>
      </c>
      <c r="T26" s="229"/>
      <c r="U26" s="227">
        <f t="shared" si="21"/>
        <v>0</v>
      </c>
      <c r="V26" s="229"/>
      <c r="W26" s="230">
        <f>V26*I26</f>
        <v>0</v>
      </c>
      <c r="X26" s="229"/>
      <c r="Y26" s="230">
        <f t="shared" si="2"/>
        <v>0</v>
      </c>
      <c r="Z26" s="229"/>
      <c r="AA26" s="230">
        <f t="shared" si="3"/>
        <v>0</v>
      </c>
      <c r="AB26" s="229"/>
      <c r="AC26" s="230">
        <f t="shared" si="4"/>
        <v>0</v>
      </c>
      <c r="AD26" s="229"/>
      <c r="AE26" s="230">
        <f t="shared" si="5"/>
        <v>0</v>
      </c>
      <c r="AF26" s="229">
        <v>0.25</v>
      </c>
      <c r="AG26" s="227">
        <f t="shared" si="6"/>
        <v>588.375</v>
      </c>
      <c r="AH26" s="229"/>
      <c r="AI26" s="230">
        <f t="shared" si="7"/>
        <v>0</v>
      </c>
      <c r="AJ26" s="229"/>
      <c r="AK26" s="230">
        <f t="shared" si="8"/>
        <v>0</v>
      </c>
      <c r="AL26" s="226">
        <f t="shared" si="9"/>
        <v>588.375</v>
      </c>
      <c r="AM26" s="231">
        <f t="shared" si="10"/>
        <v>3530.25</v>
      </c>
      <c r="AN26" s="229">
        <v>0.6</v>
      </c>
      <c r="AO26" s="227">
        <f t="shared" si="11"/>
        <v>2118.15</v>
      </c>
      <c r="AP26" s="229">
        <v>0.8</v>
      </c>
      <c r="AQ26" s="227">
        <f t="shared" si="12"/>
        <v>2824.2000000000003</v>
      </c>
      <c r="AR26" s="231">
        <f t="shared" si="13"/>
        <v>8472.6</v>
      </c>
      <c r="AS26" s="232">
        <f t="shared" si="14"/>
        <v>4707</v>
      </c>
      <c r="AT26" s="229">
        <v>0.6</v>
      </c>
      <c r="AU26" s="233">
        <f t="shared" si="15"/>
        <v>2824.2</v>
      </c>
      <c r="AV26" s="229">
        <v>0.8</v>
      </c>
      <c r="AW26" s="233">
        <f t="shared" si="16"/>
        <v>3765.6000000000004</v>
      </c>
      <c r="AX26" s="232">
        <f t="shared" si="17"/>
        <v>11296.8</v>
      </c>
      <c r="AY26" s="235"/>
      <c r="AZ26" s="235"/>
      <c r="BA26" s="235"/>
      <c r="BB26" s="235"/>
    </row>
    <row r="27" spans="1:105" s="221" customFormat="1" ht="28.5" customHeight="1" x14ac:dyDescent="0.2">
      <c r="A27" s="377">
        <v>12</v>
      </c>
      <c r="B27" s="331" t="s">
        <v>450</v>
      </c>
      <c r="C27" s="222" t="s">
        <v>23</v>
      </c>
      <c r="D27" s="236"/>
      <c r="E27" s="222" t="s">
        <v>445</v>
      </c>
      <c r="F27" s="234"/>
      <c r="G27" s="234"/>
      <c r="H27" s="237">
        <v>1</v>
      </c>
      <c r="I27" s="238">
        <v>3605</v>
      </c>
      <c r="J27" s="226">
        <f>I27*H27</f>
        <v>3605</v>
      </c>
      <c r="K27" s="227">
        <f>'[2]Расчет окл с коэф т.2 субв сад'!J25</f>
        <v>4506.25</v>
      </c>
      <c r="L27" s="228">
        <f>'[2]Расчет окл с коэф т.2 субв сад'!T25</f>
        <v>6308.75</v>
      </c>
      <c r="M27" s="229">
        <v>0.25</v>
      </c>
      <c r="N27" s="227">
        <f t="shared" si="18"/>
        <v>901.25</v>
      </c>
      <c r="O27" s="229"/>
      <c r="P27" s="377">
        <f t="shared" si="19"/>
        <v>0</v>
      </c>
      <c r="Q27" s="229"/>
      <c r="R27" s="377">
        <f t="shared" si="20"/>
        <v>0</v>
      </c>
      <c r="S27" s="226">
        <f t="shared" si="1"/>
        <v>901.25</v>
      </c>
      <c r="T27" s="229"/>
      <c r="U27" s="230">
        <f>I27*T27</f>
        <v>0</v>
      </c>
      <c r="V27" s="229"/>
      <c r="W27" s="230">
        <f t="shared" ref="W27" si="23">V27*I27</f>
        <v>0</v>
      </c>
      <c r="X27" s="229"/>
      <c r="Y27" s="230">
        <f t="shared" si="2"/>
        <v>0</v>
      </c>
      <c r="Z27" s="229"/>
      <c r="AA27" s="230">
        <f t="shared" si="3"/>
        <v>0</v>
      </c>
      <c r="AB27" s="229"/>
      <c r="AC27" s="230">
        <f t="shared" si="4"/>
        <v>0</v>
      </c>
      <c r="AD27" s="229"/>
      <c r="AE27" s="230">
        <f t="shared" si="5"/>
        <v>0</v>
      </c>
      <c r="AF27" s="229">
        <v>0.25</v>
      </c>
      <c r="AG27" s="227">
        <f t="shared" si="6"/>
        <v>901.25</v>
      </c>
      <c r="AH27" s="229"/>
      <c r="AI27" s="230">
        <f t="shared" si="7"/>
        <v>0</v>
      </c>
      <c r="AJ27" s="229"/>
      <c r="AK27" s="230">
        <f t="shared" si="8"/>
        <v>0</v>
      </c>
      <c r="AL27" s="226">
        <f t="shared" si="9"/>
        <v>901.25</v>
      </c>
      <c r="AM27" s="231">
        <f t="shared" si="10"/>
        <v>6308.75</v>
      </c>
      <c r="AN27" s="229">
        <v>0.6</v>
      </c>
      <c r="AO27" s="227">
        <f t="shared" si="11"/>
        <v>3785.25</v>
      </c>
      <c r="AP27" s="229">
        <v>0.8</v>
      </c>
      <c r="AQ27" s="227">
        <f t="shared" si="12"/>
        <v>5047</v>
      </c>
      <c r="AR27" s="231">
        <f t="shared" si="13"/>
        <v>15141</v>
      </c>
      <c r="AS27" s="232">
        <f t="shared" si="14"/>
        <v>8111.25</v>
      </c>
      <c r="AT27" s="229">
        <v>0.6</v>
      </c>
      <c r="AU27" s="233">
        <f t="shared" si="15"/>
        <v>4866.75</v>
      </c>
      <c r="AV27" s="229">
        <v>0.8</v>
      </c>
      <c r="AW27" s="233">
        <f t="shared" si="16"/>
        <v>6489</v>
      </c>
      <c r="AX27" s="232">
        <f t="shared" si="17"/>
        <v>19467</v>
      </c>
      <c r="AY27" s="235"/>
      <c r="AZ27" s="235"/>
      <c r="BA27" s="235"/>
      <c r="BB27" s="235"/>
    </row>
    <row r="28" spans="1:105" s="245" customFormat="1" x14ac:dyDescent="0.2">
      <c r="A28" s="530" t="s">
        <v>451</v>
      </c>
      <c r="B28" s="531"/>
      <c r="C28" s="532"/>
      <c r="D28" s="240"/>
      <c r="E28" s="241"/>
      <c r="F28" s="242"/>
      <c r="G28" s="240"/>
      <c r="H28" s="240">
        <f>SUM(H16:H27)</f>
        <v>11</v>
      </c>
      <c r="I28" s="243">
        <f>SUM(I16:I27)</f>
        <v>52430</v>
      </c>
      <c r="J28" s="226">
        <f>SUM(J16:J27)</f>
        <v>48274</v>
      </c>
      <c r="K28" s="226">
        <f>SUM(K16:K27)</f>
        <v>49881.3</v>
      </c>
      <c r="L28" s="226">
        <f>SUM(L16:L27)</f>
        <v>74018.3</v>
      </c>
      <c r="M28" s="226"/>
      <c r="N28" s="226">
        <f>SUM(N16:N27)</f>
        <v>12068.5</v>
      </c>
      <c r="O28" s="226"/>
      <c r="P28" s="226">
        <f>SUM(P16:P27)</f>
        <v>0</v>
      </c>
      <c r="Q28" s="226"/>
      <c r="R28" s="226">
        <f>SUM(R16:R27)</f>
        <v>1030.6000000000001</v>
      </c>
      <c r="S28" s="226">
        <f>SUM(S16:S27)</f>
        <v>13099.1</v>
      </c>
      <c r="T28" s="226"/>
      <c r="U28" s="226">
        <f>SUM(U16:U27)</f>
        <v>5747.1999999999989</v>
      </c>
      <c r="V28" s="226"/>
      <c r="W28" s="226">
        <f>SUM(W16:W27)</f>
        <v>0</v>
      </c>
      <c r="X28" s="226"/>
      <c r="Y28" s="226">
        <f>SUM(Y16:Y27)</f>
        <v>738.77500000000009</v>
      </c>
      <c r="Z28" s="226"/>
      <c r="AA28" s="226">
        <f>SUM(AA16:AA27)</f>
        <v>1479</v>
      </c>
      <c r="AB28" s="226"/>
      <c r="AC28" s="226">
        <f>SUM(AC16:AC27)</f>
        <v>0</v>
      </c>
      <c r="AD28" s="226"/>
      <c r="AE28" s="226">
        <f>SUM(AE16:AE27)</f>
        <v>0</v>
      </c>
      <c r="AF28" s="226"/>
      <c r="AG28" s="226">
        <f>SUM(AG16:AG27)</f>
        <v>4732.875</v>
      </c>
      <c r="AH28" s="226"/>
      <c r="AI28" s="226">
        <f>SUM(AI16:AI27)</f>
        <v>0</v>
      </c>
      <c r="AJ28" s="226"/>
      <c r="AK28" s="226">
        <f>SUM(AK16:AK27)</f>
        <v>941.40000000000009</v>
      </c>
      <c r="AL28" s="226">
        <f>SUM(AL16:AL27)</f>
        <v>13639.25</v>
      </c>
      <c r="AM28" s="226">
        <f>SUM(AM16:AM27)</f>
        <v>76619.650000000009</v>
      </c>
      <c r="AN28" s="226"/>
      <c r="AO28" s="226">
        <f>SUM(AO16:AO27)</f>
        <v>45971.789999999994</v>
      </c>
      <c r="AP28" s="226"/>
      <c r="AQ28" s="226">
        <f>SUM(AQ16:AQ27)</f>
        <v>61295.72</v>
      </c>
      <c r="AR28" s="226">
        <f>SUM(AR16:AR27)</f>
        <v>183887.15999999997</v>
      </c>
      <c r="AS28" s="226">
        <f>SUM(AS16:AS27)</f>
        <v>100756.65000000001</v>
      </c>
      <c r="AT28" s="226"/>
      <c r="AU28" s="226">
        <f>SUM(AU16:AU27)</f>
        <v>60453.989999999991</v>
      </c>
      <c r="AV28" s="226"/>
      <c r="AW28" s="226">
        <f>SUM(AW16:AW27)</f>
        <v>80605.320000000007</v>
      </c>
      <c r="AX28" s="226">
        <f>SUM(AX16:AX27)</f>
        <v>241815.95999999996</v>
      </c>
      <c r="AY28" s="244"/>
      <c r="AZ28" s="235"/>
      <c r="BA28" s="235"/>
      <c r="BB28" s="235"/>
    </row>
    <row r="29" spans="1:105" s="245" customFormat="1" x14ac:dyDescent="0.2">
      <c r="A29" s="246"/>
      <c r="D29" s="247"/>
      <c r="F29" s="248"/>
      <c r="G29" s="247"/>
      <c r="H29" s="247"/>
      <c r="I29" s="249"/>
      <c r="J29" s="249"/>
      <c r="K29" s="249"/>
      <c r="L29" s="249"/>
      <c r="M29" s="250"/>
      <c r="O29" s="250"/>
      <c r="Q29" s="250"/>
      <c r="T29" s="250"/>
      <c r="V29" s="250"/>
      <c r="Z29" s="250"/>
      <c r="AB29" s="250"/>
      <c r="AD29" s="250"/>
      <c r="AF29" s="250"/>
      <c r="AG29" s="221"/>
      <c r="AH29" s="250"/>
      <c r="AJ29" s="250"/>
      <c r="AN29" s="250"/>
      <c r="AO29" s="221"/>
      <c r="AP29" s="250"/>
      <c r="AT29" s="235"/>
      <c r="AU29" s="235"/>
      <c r="AV29" s="235"/>
      <c r="AW29" s="235"/>
      <c r="AY29" s="235"/>
      <c r="AZ29" s="235"/>
      <c r="BA29" s="235"/>
      <c r="BB29" s="235"/>
    </row>
    <row r="30" spans="1:105" x14ac:dyDescent="0.2">
      <c r="I30" s="542" t="s">
        <v>452</v>
      </c>
      <c r="J30" s="542"/>
      <c r="K30" s="542" t="s">
        <v>453</v>
      </c>
      <c r="L30" s="542"/>
      <c r="M30" s="235"/>
      <c r="N30" s="235"/>
      <c r="O30" s="235"/>
      <c r="P30" s="235"/>
      <c r="Q30" s="235"/>
      <c r="R30" s="235"/>
      <c r="S30" s="235"/>
      <c r="T30" s="235"/>
      <c r="AE30" s="235"/>
      <c r="AF30" s="235"/>
      <c r="AG30" s="235"/>
      <c r="AY30" s="248"/>
      <c r="AZ30" s="248"/>
      <c r="BA30" s="248"/>
      <c r="BB30" s="248"/>
    </row>
    <row r="31" spans="1:105" s="257" customFormat="1" ht="12.75" customHeight="1" x14ac:dyDescent="0.2">
      <c r="A31" s="251"/>
      <c r="B31" s="526" t="s">
        <v>454</v>
      </c>
      <c r="C31" s="527"/>
      <c r="D31" s="527"/>
      <c r="E31" s="527"/>
      <c r="F31" s="527"/>
      <c r="G31" s="527"/>
      <c r="H31" s="528"/>
      <c r="I31" s="529">
        <f>AR28*12</f>
        <v>2206645.92</v>
      </c>
      <c r="J31" s="510"/>
      <c r="K31" s="529">
        <f>AX28*12</f>
        <v>2901791.5199999996</v>
      </c>
      <c r="L31" s="510"/>
      <c r="M31" s="252"/>
      <c r="N31" s="252"/>
      <c r="O31" s="252"/>
      <c r="P31" s="252"/>
      <c r="Q31" s="252"/>
      <c r="R31" s="252"/>
      <c r="S31" s="252"/>
      <c r="T31" s="252"/>
      <c r="U31" s="253"/>
      <c r="V31" s="253"/>
      <c r="W31" s="253"/>
      <c r="X31" s="253"/>
      <c r="Y31" s="253"/>
      <c r="Z31" s="253"/>
      <c r="AA31" s="253"/>
      <c r="AB31" s="254"/>
      <c r="AC31" s="253"/>
      <c r="AD31" s="253"/>
      <c r="AE31" s="203"/>
      <c r="AF31" s="203"/>
      <c r="AG31" s="203"/>
      <c r="AH31" s="253"/>
      <c r="AI31" s="253"/>
      <c r="AJ31" s="254"/>
      <c r="AK31" s="253"/>
      <c r="AL31" s="255"/>
      <c r="AM31" s="252"/>
      <c r="AN31" s="252"/>
      <c r="AO31" s="252"/>
      <c r="AP31" s="252"/>
      <c r="AQ31" s="252"/>
      <c r="AR31" s="252"/>
      <c r="AS31" s="252"/>
      <c r="AT31" s="252"/>
      <c r="AU31" s="252"/>
      <c r="AV31" s="252"/>
      <c r="AW31" s="252"/>
      <c r="AX31" s="252"/>
      <c r="AY31" s="248"/>
      <c r="AZ31" s="248"/>
      <c r="BA31" s="248"/>
      <c r="BB31" s="248"/>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c r="CD31" s="256"/>
      <c r="CE31" s="256"/>
      <c r="CF31" s="256"/>
      <c r="CG31" s="256"/>
      <c r="CH31" s="256"/>
      <c r="CI31" s="256"/>
      <c r="CJ31" s="256"/>
      <c r="CK31" s="256"/>
      <c r="CL31" s="256"/>
      <c r="CM31" s="256"/>
      <c r="CN31" s="256"/>
      <c r="CO31" s="256"/>
      <c r="CP31" s="256"/>
      <c r="CQ31" s="256"/>
      <c r="CR31" s="256"/>
      <c r="CS31" s="256"/>
      <c r="CT31" s="256"/>
      <c r="CU31" s="256"/>
      <c r="CV31" s="256"/>
      <c r="CW31" s="256"/>
      <c r="CX31" s="256"/>
      <c r="CY31" s="256"/>
      <c r="CZ31" s="256"/>
      <c r="DA31" s="256"/>
    </row>
    <row r="32" spans="1:105" s="257" customFormat="1" x14ac:dyDescent="0.2">
      <c r="A32" s="251"/>
      <c r="B32" s="526" t="s">
        <v>455</v>
      </c>
      <c r="C32" s="527"/>
      <c r="D32" s="527"/>
      <c r="E32" s="527"/>
      <c r="F32" s="527"/>
      <c r="G32" s="527"/>
      <c r="H32" s="528"/>
      <c r="I32" s="508">
        <f>'Замещение субв.'!AX13</f>
        <v>331265.3142857143</v>
      </c>
      <c r="J32" s="508"/>
      <c r="K32" s="509">
        <f>'Замещение субв.'!AX13</f>
        <v>331265.3142857143</v>
      </c>
      <c r="L32" s="510"/>
      <c r="M32" s="252"/>
      <c r="N32" s="252"/>
      <c r="O32" s="252"/>
      <c r="P32" s="252"/>
      <c r="Q32" s="252"/>
      <c r="R32" s="252"/>
      <c r="S32" s="252"/>
      <c r="T32" s="252"/>
      <c r="U32" s="253"/>
      <c r="V32" s="253"/>
      <c r="W32" s="253"/>
      <c r="X32" s="253"/>
      <c r="Y32" s="253"/>
      <c r="Z32" s="253"/>
      <c r="AA32" s="253"/>
      <c r="AB32" s="254"/>
      <c r="AC32" s="253"/>
      <c r="AD32" s="253"/>
      <c r="AE32" s="203"/>
      <c r="AF32" s="203"/>
      <c r="AG32" s="203"/>
      <c r="AH32" s="253"/>
      <c r="AI32" s="253"/>
      <c r="AJ32" s="254"/>
      <c r="AK32" s="253"/>
      <c r="AL32" s="253"/>
      <c r="AM32" s="252"/>
      <c r="AN32" s="252"/>
      <c r="AO32" s="252"/>
      <c r="AP32" s="252"/>
      <c r="AQ32" s="252"/>
      <c r="AR32" s="252"/>
      <c r="AS32" s="252"/>
      <c r="AT32" s="252"/>
      <c r="AU32" s="252"/>
      <c r="AV32" s="252"/>
      <c r="AW32" s="252"/>
      <c r="AX32" s="252"/>
      <c r="AY32" s="248"/>
      <c r="AZ32" s="248"/>
      <c r="BA32" s="248"/>
      <c r="BB32" s="248"/>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CP32" s="256"/>
      <c r="CQ32" s="256"/>
      <c r="CR32" s="256"/>
      <c r="CS32" s="256"/>
      <c r="CT32" s="256"/>
      <c r="CU32" s="256"/>
      <c r="CV32" s="256"/>
      <c r="CW32" s="256"/>
      <c r="CX32" s="256"/>
      <c r="CY32" s="256"/>
      <c r="CZ32" s="256"/>
      <c r="DA32" s="256"/>
    </row>
    <row r="33" spans="1:105" s="257" customFormat="1" x14ac:dyDescent="0.2">
      <c r="A33" s="251"/>
      <c r="B33" s="520"/>
      <c r="C33" s="521"/>
      <c r="D33" s="521"/>
      <c r="E33" s="521"/>
      <c r="F33" s="521"/>
      <c r="G33" s="521"/>
      <c r="H33" s="522"/>
      <c r="I33" s="508"/>
      <c r="J33" s="508"/>
      <c r="K33" s="509"/>
      <c r="L33" s="510"/>
      <c r="M33" s="253"/>
      <c r="N33" s="253"/>
      <c r="T33" s="254"/>
      <c r="U33" s="253"/>
      <c r="V33" s="253"/>
      <c r="W33" s="253"/>
      <c r="X33" s="253"/>
      <c r="Y33" s="253"/>
      <c r="Z33" s="253"/>
      <c r="AA33" s="253"/>
      <c r="AB33" s="254"/>
      <c r="AC33" s="253"/>
      <c r="AD33" s="253"/>
      <c r="AE33" s="203"/>
      <c r="AF33" s="203"/>
      <c r="AG33" s="203"/>
      <c r="AH33" s="253"/>
      <c r="AI33" s="253"/>
      <c r="AJ33" s="254"/>
      <c r="AK33" s="253"/>
      <c r="AL33" s="253"/>
      <c r="AM33" s="252"/>
      <c r="AN33" s="252"/>
      <c r="AO33" s="252"/>
      <c r="AP33" s="252"/>
      <c r="AQ33" s="252"/>
      <c r="AR33" s="252"/>
      <c r="AS33" s="252"/>
      <c r="AT33" s="252"/>
      <c r="AU33" s="252"/>
      <c r="AV33" s="252"/>
      <c r="AW33" s="252"/>
      <c r="AX33" s="252"/>
      <c r="AY33" s="248"/>
      <c r="AZ33" s="248"/>
      <c r="BA33" s="248"/>
      <c r="BB33" s="248"/>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c r="CD33" s="256"/>
      <c r="CE33" s="256"/>
      <c r="CF33" s="256"/>
      <c r="CG33" s="256"/>
      <c r="CH33" s="256"/>
      <c r="CI33" s="256"/>
      <c r="CJ33" s="256"/>
      <c r="CK33" s="256"/>
      <c r="CL33" s="256"/>
      <c r="CM33" s="256"/>
      <c r="CN33" s="256"/>
      <c r="CO33" s="256"/>
      <c r="CP33" s="256"/>
      <c r="CQ33" s="256"/>
      <c r="CR33" s="256"/>
      <c r="CS33" s="256"/>
      <c r="CT33" s="256"/>
      <c r="CU33" s="256"/>
      <c r="CV33" s="256"/>
      <c r="CW33" s="256"/>
      <c r="CX33" s="256"/>
      <c r="CY33" s="256"/>
      <c r="CZ33" s="256"/>
      <c r="DA33" s="256"/>
    </row>
    <row r="34" spans="1:105" s="258" customFormat="1" x14ac:dyDescent="0.2">
      <c r="A34" s="253"/>
      <c r="B34" s="523" t="s">
        <v>548</v>
      </c>
      <c r="C34" s="524"/>
      <c r="D34" s="524"/>
      <c r="E34" s="524"/>
      <c r="F34" s="524"/>
      <c r="G34" s="524"/>
      <c r="H34" s="525"/>
      <c r="I34" s="508">
        <f>I36</f>
        <v>4473455.8899999997</v>
      </c>
      <c r="J34" s="508"/>
      <c r="K34" s="509">
        <f>K36</f>
        <v>3778310.29</v>
      </c>
      <c r="L34" s="510"/>
      <c r="M34" s="253"/>
      <c r="N34" s="253"/>
      <c r="T34" s="253"/>
      <c r="U34" s="253"/>
      <c r="V34" s="253"/>
      <c r="W34" s="253"/>
      <c r="X34" s="253"/>
      <c r="Y34" s="253"/>
      <c r="Z34" s="253"/>
      <c r="AA34" s="253"/>
      <c r="AB34" s="253"/>
      <c r="AC34" s="253"/>
      <c r="AD34" s="253"/>
      <c r="AE34" s="203"/>
      <c r="AF34" s="203"/>
      <c r="AG34" s="203"/>
      <c r="AH34" s="253"/>
      <c r="AI34" s="259"/>
      <c r="AJ34" s="253"/>
      <c r="AK34" s="253"/>
      <c r="AL34" s="253"/>
      <c r="AM34" s="252"/>
      <c r="AN34" s="252"/>
      <c r="AO34" s="252"/>
      <c r="AP34" s="252"/>
      <c r="AQ34" s="252"/>
      <c r="AR34" s="252"/>
      <c r="AS34" s="252"/>
      <c r="AT34" s="252"/>
      <c r="AU34" s="252"/>
      <c r="AV34" s="252"/>
      <c r="AW34" s="252"/>
      <c r="AX34" s="252"/>
      <c r="AY34" s="248"/>
      <c r="AZ34" s="248"/>
      <c r="BA34" s="248"/>
      <c r="BB34" s="248"/>
      <c r="BC34" s="260"/>
      <c r="BD34" s="260"/>
      <c r="BE34" s="260"/>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0"/>
      <c r="CB34" s="260"/>
      <c r="CC34" s="260"/>
      <c r="CD34" s="260"/>
      <c r="CE34" s="260"/>
      <c r="CF34" s="260"/>
      <c r="CG34" s="260"/>
      <c r="CH34" s="260"/>
      <c r="CI34" s="260"/>
      <c r="CJ34" s="260"/>
      <c r="CK34" s="260"/>
      <c r="CL34" s="260"/>
      <c r="CM34" s="260"/>
      <c r="CN34" s="260"/>
      <c r="CO34" s="260"/>
      <c r="CP34" s="260"/>
      <c r="CQ34" s="260"/>
      <c r="CR34" s="260"/>
      <c r="CS34" s="260"/>
      <c r="CT34" s="260"/>
      <c r="CU34" s="260"/>
      <c r="CV34" s="260"/>
      <c r="CW34" s="260"/>
      <c r="CX34" s="260"/>
      <c r="CY34" s="260"/>
      <c r="CZ34" s="260"/>
      <c r="DA34" s="260"/>
    </row>
    <row r="35" spans="1:105" s="266" customFormat="1" x14ac:dyDescent="0.2">
      <c r="A35" s="261"/>
      <c r="B35" s="518" t="s">
        <v>456</v>
      </c>
      <c r="C35" s="519"/>
      <c r="D35" s="519"/>
      <c r="E35" s="519"/>
      <c r="F35" s="519"/>
      <c r="G35" s="519"/>
      <c r="H35" s="519"/>
      <c r="I35" s="508"/>
      <c r="J35" s="508"/>
      <c r="K35" s="509"/>
      <c r="L35" s="510"/>
      <c r="M35" s="262"/>
      <c r="N35" s="262"/>
      <c r="O35" s="263"/>
      <c r="P35" s="263"/>
      <c r="Q35" s="263"/>
      <c r="R35" s="263"/>
      <c r="S35" s="263"/>
      <c r="T35" s="264"/>
      <c r="U35" s="261"/>
      <c r="V35" s="261"/>
      <c r="W35" s="261"/>
      <c r="X35" s="261"/>
      <c r="Y35" s="261"/>
      <c r="Z35" s="261"/>
      <c r="AA35" s="261"/>
      <c r="AB35" s="261"/>
      <c r="AC35" s="261"/>
      <c r="AD35" s="261"/>
      <c r="AE35" s="203"/>
      <c r="AF35" s="203"/>
      <c r="AG35" s="203"/>
      <c r="AH35" s="261"/>
      <c r="AI35" s="261"/>
      <c r="AJ35" s="261"/>
      <c r="AK35" s="261"/>
      <c r="AL35" s="261"/>
      <c r="AM35" s="252"/>
      <c r="AN35" s="252"/>
      <c r="AO35" s="252"/>
      <c r="AP35" s="252"/>
      <c r="AQ35" s="252"/>
      <c r="AR35" s="252"/>
      <c r="AS35" s="252"/>
      <c r="AT35" s="252"/>
      <c r="AU35" s="252"/>
      <c r="AV35" s="252"/>
      <c r="AW35" s="252"/>
      <c r="AX35" s="252"/>
      <c r="AY35" s="248"/>
      <c r="AZ35" s="248"/>
      <c r="BA35" s="248"/>
      <c r="BB35" s="248"/>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row>
    <row r="36" spans="1:105" s="266" customFormat="1" x14ac:dyDescent="0.2">
      <c r="A36" s="267"/>
      <c r="B36" s="512" t="s">
        <v>457</v>
      </c>
      <c r="C36" s="513"/>
      <c r="D36" s="513"/>
      <c r="E36" s="513"/>
      <c r="F36" s="513"/>
      <c r="G36" s="513"/>
      <c r="H36" s="514"/>
      <c r="I36" s="508">
        <v>4473455.8899999997</v>
      </c>
      <c r="J36" s="508"/>
      <c r="K36" s="509">
        <v>3778310.29</v>
      </c>
      <c r="L36" s="510"/>
      <c r="M36" s="252"/>
      <c r="N36" s="252"/>
      <c r="O36" s="252"/>
      <c r="P36" s="511"/>
      <c r="Q36" s="511"/>
      <c r="R36" s="511"/>
      <c r="S36" s="252"/>
      <c r="T36" s="252"/>
      <c r="U36" s="261"/>
      <c r="V36" s="261"/>
      <c r="W36" s="261"/>
      <c r="X36" s="261"/>
      <c r="Y36" s="261"/>
      <c r="Z36" s="261"/>
      <c r="AA36" s="261"/>
      <c r="AB36" s="261"/>
      <c r="AC36" s="261"/>
      <c r="AD36" s="261"/>
      <c r="AE36" s="203"/>
      <c r="AF36" s="203"/>
      <c r="AG36" s="203"/>
      <c r="AH36" s="261"/>
      <c r="AI36" s="261"/>
      <c r="AJ36" s="261"/>
      <c r="AK36" s="261"/>
      <c r="AL36" s="261"/>
      <c r="AM36" s="252"/>
      <c r="AN36" s="252"/>
      <c r="AO36" s="252"/>
      <c r="AP36" s="252"/>
      <c r="AQ36" s="252"/>
      <c r="AR36" s="252"/>
      <c r="AS36" s="252"/>
      <c r="AT36" s="252"/>
      <c r="AU36" s="252"/>
      <c r="AV36" s="252"/>
      <c r="AW36" s="252"/>
      <c r="AX36" s="252"/>
      <c r="AY36" s="248"/>
      <c r="AZ36" s="248"/>
      <c r="BA36" s="248"/>
      <c r="BB36" s="248"/>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row>
    <row r="37" spans="1:105" s="266" customFormat="1" x14ac:dyDescent="0.2">
      <c r="A37" s="267"/>
      <c r="B37" s="512"/>
      <c r="C37" s="513"/>
      <c r="D37" s="513"/>
      <c r="E37" s="513"/>
      <c r="F37" s="513"/>
      <c r="G37" s="513"/>
      <c r="H37" s="514"/>
      <c r="I37" s="508"/>
      <c r="J37" s="508"/>
      <c r="K37" s="509"/>
      <c r="L37" s="510"/>
      <c r="M37" s="252"/>
      <c r="N37" s="252"/>
      <c r="O37" s="252"/>
      <c r="P37" s="252"/>
      <c r="Q37" s="252"/>
      <c r="R37" s="252"/>
      <c r="S37" s="252"/>
      <c r="T37" s="252"/>
      <c r="U37" s="261"/>
      <c r="V37" s="261"/>
      <c r="W37" s="261"/>
      <c r="X37" s="261"/>
      <c r="Y37" s="261"/>
      <c r="Z37" s="261"/>
      <c r="AA37" s="261"/>
      <c r="AB37" s="261"/>
      <c r="AC37" s="261"/>
      <c r="AD37" s="261"/>
      <c r="AE37" s="203"/>
      <c r="AF37" s="203"/>
      <c r="AG37" s="203"/>
      <c r="AH37" s="261"/>
      <c r="AI37" s="261"/>
      <c r="AJ37" s="261"/>
      <c r="AK37" s="261"/>
      <c r="AL37" s="261"/>
      <c r="AM37" s="252"/>
      <c r="AN37" s="252"/>
      <c r="AO37" s="252"/>
      <c r="AP37" s="252"/>
      <c r="AQ37" s="252"/>
      <c r="AR37" s="252"/>
      <c r="AS37" s="252"/>
      <c r="AT37" s="252"/>
      <c r="AU37" s="252"/>
      <c r="AV37" s="252"/>
      <c r="AW37" s="252"/>
      <c r="AX37" s="252"/>
      <c r="AY37" s="248"/>
      <c r="AZ37" s="248"/>
      <c r="BA37" s="248"/>
      <c r="BB37" s="248"/>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row>
    <row r="38" spans="1:105" x14ac:dyDescent="0.2">
      <c r="B38" s="515" t="s">
        <v>549</v>
      </c>
      <c r="C38" s="516"/>
      <c r="D38" s="516"/>
      <c r="E38" s="516"/>
      <c r="F38" s="516"/>
      <c r="G38" s="516"/>
      <c r="H38" s="517"/>
      <c r="I38" s="508">
        <f>I31+I32+I34</f>
        <v>7011367.1242857138</v>
      </c>
      <c r="J38" s="508"/>
      <c r="K38" s="508">
        <f>K31+K32+K34</f>
        <v>7011367.1242857138</v>
      </c>
      <c r="L38" s="508"/>
      <c r="M38" s="252"/>
      <c r="N38" s="268"/>
      <c r="O38" s="252"/>
      <c r="P38" s="503"/>
      <c r="Q38" s="503"/>
      <c r="R38" s="503"/>
      <c r="S38" s="252"/>
      <c r="T38" s="252"/>
      <c r="AM38" s="252"/>
      <c r="AN38" s="252"/>
      <c r="AO38" s="252"/>
      <c r="AP38" s="252"/>
      <c r="AQ38" s="252"/>
      <c r="AR38" s="252"/>
      <c r="AS38" s="252"/>
      <c r="AT38" s="252"/>
      <c r="AU38" s="252"/>
      <c r="AV38" s="252"/>
      <c r="AW38" s="252"/>
      <c r="AX38" s="252"/>
      <c r="AY38" s="248"/>
      <c r="AZ38" s="248"/>
      <c r="BA38" s="248"/>
      <c r="BB38" s="248"/>
    </row>
    <row r="39" spans="1:105" x14ac:dyDescent="0.2">
      <c r="B39" s="505" t="s">
        <v>458</v>
      </c>
      <c r="C39" s="506"/>
      <c r="D39" s="506"/>
      <c r="E39" s="506"/>
      <c r="F39" s="506"/>
      <c r="G39" s="506"/>
      <c r="H39" s="507"/>
      <c r="I39" s="508">
        <f>I38*30.2%+0.01</f>
        <v>2117432.8815342854</v>
      </c>
      <c r="J39" s="508"/>
      <c r="K39" s="509">
        <f>K38*30.2%+0.01</f>
        <v>2117432.8815342854</v>
      </c>
      <c r="L39" s="510"/>
      <c r="P39" s="503"/>
      <c r="Q39" s="503"/>
      <c r="R39" s="503"/>
    </row>
    <row r="40" spans="1:105" x14ac:dyDescent="0.2">
      <c r="I40" s="502">
        <f>7011367.12-I38</f>
        <v>-4.2857136577367783E-3</v>
      </c>
      <c r="J40" s="502"/>
      <c r="K40" s="502">
        <f>7011367.12-K38</f>
        <v>-4.2857136577367783E-3</v>
      </c>
      <c r="L40" s="502"/>
      <c r="P40" s="503"/>
      <c r="Q40" s="503"/>
      <c r="R40" s="503"/>
    </row>
    <row r="41" spans="1:105" s="385" customFormat="1" x14ac:dyDescent="0.2">
      <c r="I41" s="703"/>
      <c r="J41" s="703"/>
      <c r="K41" s="703"/>
      <c r="L41" s="703"/>
      <c r="P41" s="384"/>
      <c r="Q41" s="384"/>
      <c r="R41" s="384"/>
    </row>
    <row r="42" spans="1:105" x14ac:dyDescent="0.2">
      <c r="B42" s="504" t="s">
        <v>459</v>
      </c>
      <c r="C42" s="504"/>
      <c r="D42" s="504"/>
      <c r="E42" s="504"/>
      <c r="F42" s="504"/>
      <c r="G42" s="504"/>
      <c r="H42" s="504"/>
      <c r="I42" s="504"/>
      <c r="J42" s="269"/>
      <c r="K42" s="270"/>
      <c r="L42" s="270"/>
      <c r="O42" s="271"/>
    </row>
    <row r="43" spans="1:105" x14ac:dyDescent="0.2">
      <c r="E43" s="272" t="s">
        <v>33</v>
      </c>
    </row>
  </sheetData>
  <mergeCells count="87">
    <mergeCell ref="F5:I5"/>
    <mergeCell ref="AJ12:AK13"/>
    <mergeCell ref="AH13:AI13"/>
    <mergeCell ref="AM11:AM14"/>
    <mergeCell ref="AS2:AV2"/>
    <mergeCell ref="AS3:AV3"/>
    <mergeCell ref="AS4:AV4"/>
    <mergeCell ref="AS5:AV5"/>
    <mergeCell ref="AP13:AQ13"/>
    <mergeCell ref="E10:S10"/>
    <mergeCell ref="AM10:AR10"/>
    <mergeCell ref="AT13:AU13"/>
    <mergeCell ref="AS10:AX10"/>
    <mergeCell ref="AL11:AL14"/>
    <mergeCell ref="M13:N13"/>
    <mergeCell ref="O13:P13"/>
    <mergeCell ref="Q13:R13"/>
    <mergeCell ref="T13:U13"/>
    <mergeCell ref="AN11:AQ12"/>
    <mergeCell ref="AS11:AS14"/>
    <mergeCell ref="AT11:AW12"/>
    <mergeCell ref="AX11:AX14"/>
    <mergeCell ref="X12:Y12"/>
    <mergeCell ref="Z12:AE12"/>
    <mergeCell ref="AV13:AW13"/>
    <mergeCell ref="X11:AK11"/>
    <mergeCell ref="I30:J30"/>
    <mergeCell ref="K30:L30"/>
    <mergeCell ref="V13:W13"/>
    <mergeCell ref="X13:Y13"/>
    <mergeCell ref="Z13:AA13"/>
    <mergeCell ref="I11:I14"/>
    <mergeCell ref="J11:J14"/>
    <mergeCell ref="K11:K14"/>
    <mergeCell ref="L11:L14"/>
    <mergeCell ref="M11:R12"/>
    <mergeCell ref="S11:S14"/>
    <mergeCell ref="T11:W12"/>
    <mergeCell ref="AR12:AR14"/>
    <mergeCell ref="AN13:AO13"/>
    <mergeCell ref="A28:C28"/>
    <mergeCell ref="AB13:AC13"/>
    <mergeCell ref="AD13:AE13"/>
    <mergeCell ref="AF13:AG13"/>
    <mergeCell ref="G11:G14"/>
    <mergeCell ref="H11:H14"/>
    <mergeCell ref="A11:A14"/>
    <mergeCell ref="B11:B14"/>
    <mergeCell ref="C11:C14"/>
    <mergeCell ref="D11:D14"/>
    <mergeCell ref="E11:E14"/>
    <mergeCell ref="F11:F14"/>
    <mergeCell ref="AF12:AI12"/>
    <mergeCell ref="B31:H31"/>
    <mergeCell ref="I31:J31"/>
    <mergeCell ref="K31:L31"/>
    <mergeCell ref="B32:H32"/>
    <mergeCell ref="I32:J32"/>
    <mergeCell ref="K32:L32"/>
    <mergeCell ref="B33:H33"/>
    <mergeCell ref="I33:J33"/>
    <mergeCell ref="K33:L33"/>
    <mergeCell ref="B34:H34"/>
    <mergeCell ref="I34:J34"/>
    <mergeCell ref="K34:L34"/>
    <mergeCell ref="B35:H35"/>
    <mergeCell ref="I35:J35"/>
    <mergeCell ref="K35:L35"/>
    <mergeCell ref="B36:H36"/>
    <mergeCell ref="I36:J36"/>
    <mergeCell ref="K36:L36"/>
    <mergeCell ref="P36:R36"/>
    <mergeCell ref="B37:H37"/>
    <mergeCell ref="I37:J37"/>
    <mergeCell ref="K37:L37"/>
    <mergeCell ref="B38:H38"/>
    <mergeCell ref="I38:J38"/>
    <mergeCell ref="K38:L38"/>
    <mergeCell ref="P38:R38"/>
    <mergeCell ref="I40:J40"/>
    <mergeCell ref="K40:L40"/>
    <mergeCell ref="P40:R40"/>
    <mergeCell ref="B42:I42"/>
    <mergeCell ref="B39:H39"/>
    <mergeCell ref="I39:J39"/>
    <mergeCell ref="K39:L39"/>
    <mergeCell ref="P39:R39"/>
  </mergeCells>
  <pageMargins left="0.70866141732283472" right="0.70866141732283472" top="0.74803149606299213" bottom="0.74803149606299213" header="0.31496062992125984" footer="0.31496062992125984"/>
  <pageSetup paperSize="8" scale="4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W31"/>
  <sheetViews>
    <sheetView view="pageBreakPreview" zoomScale="80" zoomScaleNormal="100" zoomScaleSheetLayoutView="80" workbookViewId="0">
      <selection activeCell="H45" sqref="H45"/>
    </sheetView>
  </sheetViews>
  <sheetFormatPr defaultColWidth="9.140625" defaultRowHeight="12.75" x14ac:dyDescent="0.2"/>
  <cols>
    <col min="1" max="1" width="4" style="202" customWidth="1"/>
    <col min="2" max="2" width="17.140625" style="202" customWidth="1"/>
    <col min="3" max="3" width="16.42578125" style="202" customWidth="1"/>
    <col min="4" max="4" width="8" style="202" customWidth="1"/>
    <col min="5" max="5" width="21" style="202" customWidth="1"/>
    <col min="6" max="6" width="10" style="202" customWidth="1"/>
    <col min="7" max="7" width="13.7109375" style="202" customWidth="1"/>
    <col min="8" max="8" width="18.42578125" style="202" customWidth="1"/>
    <col min="9" max="9" width="13.42578125" style="202" customWidth="1"/>
    <col min="10" max="10" width="11.85546875" style="202" customWidth="1"/>
    <col min="11" max="11" width="12.28515625" style="202" customWidth="1"/>
    <col min="12" max="12" width="20.140625" style="202" customWidth="1"/>
    <col min="13" max="13" width="12.7109375" style="202" customWidth="1"/>
    <col min="14" max="14" width="16" style="202" customWidth="1"/>
    <col min="15" max="15" width="14.5703125" style="202" customWidth="1"/>
    <col min="16" max="16" width="13.28515625" style="202" customWidth="1"/>
    <col min="17" max="17" width="10.7109375" style="202" customWidth="1"/>
    <col min="18" max="18" width="13.140625" style="202" customWidth="1"/>
    <col min="19" max="19" width="10.140625" style="202" customWidth="1"/>
    <col min="20" max="20" width="11" style="202" customWidth="1"/>
    <col min="21" max="16384" width="9.140625" style="202"/>
  </cols>
  <sheetData>
    <row r="1" spans="1:20" x14ac:dyDescent="0.2">
      <c r="A1" s="201" t="s">
        <v>396</v>
      </c>
      <c r="C1" s="203"/>
      <c r="D1" s="203"/>
      <c r="E1" s="204"/>
      <c r="F1" s="204"/>
      <c r="G1" s="204"/>
      <c r="H1" s="204"/>
      <c r="I1" s="204"/>
      <c r="J1" s="204"/>
      <c r="K1" s="204"/>
      <c r="L1" s="206"/>
      <c r="M1" s="206"/>
      <c r="N1" s="206"/>
      <c r="O1" s="206"/>
      <c r="P1" s="206"/>
      <c r="Q1" s="206"/>
      <c r="R1" s="206"/>
      <c r="S1" s="206"/>
    </row>
    <row r="2" spans="1:20" ht="18.75" x14ac:dyDescent="0.2">
      <c r="A2" s="205" t="s">
        <v>559</v>
      </c>
      <c r="C2" s="203"/>
      <c r="D2" s="203"/>
      <c r="E2" s="204" t="s">
        <v>444</v>
      </c>
      <c r="G2" s="204"/>
      <c r="H2" s="204"/>
      <c r="I2" s="204"/>
      <c r="J2" s="204"/>
      <c r="K2" s="204"/>
      <c r="P2" s="583" t="s">
        <v>572</v>
      </c>
      <c r="Q2" s="583"/>
      <c r="R2" s="583"/>
      <c r="S2" s="583"/>
      <c r="T2" s="207"/>
    </row>
    <row r="3" spans="1:20" ht="18.75" x14ac:dyDescent="0.2">
      <c r="A3" s="205" t="s">
        <v>395</v>
      </c>
      <c r="C3" s="203"/>
      <c r="D3" s="203"/>
      <c r="E3" s="204" t="s">
        <v>399</v>
      </c>
      <c r="G3" s="204"/>
      <c r="H3" s="204"/>
      <c r="I3" s="204"/>
      <c r="J3" s="204"/>
      <c r="K3" s="204"/>
      <c r="P3" s="583" t="s">
        <v>563</v>
      </c>
      <c r="Q3" s="583"/>
      <c r="R3" s="583"/>
      <c r="S3" s="583"/>
      <c r="T3" s="207"/>
    </row>
    <row r="4" spans="1:20" x14ac:dyDescent="0.2">
      <c r="A4" s="205"/>
      <c r="E4" s="204"/>
      <c r="F4" s="204"/>
      <c r="G4" s="204"/>
      <c r="H4" s="204"/>
      <c r="I4" s="204"/>
      <c r="J4" s="204"/>
      <c r="K4" s="204"/>
      <c r="P4" s="583" t="s">
        <v>564</v>
      </c>
      <c r="Q4" s="583"/>
      <c r="R4" s="583"/>
      <c r="S4" s="583"/>
    </row>
    <row r="5" spans="1:20" x14ac:dyDescent="0.2">
      <c r="E5" s="204"/>
      <c r="F5" s="204"/>
      <c r="G5" s="204"/>
      <c r="H5" s="204"/>
      <c r="I5" s="204"/>
      <c r="J5" s="204"/>
      <c r="K5" s="204"/>
      <c r="P5" s="583" t="s">
        <v>573</v>
      </c>
      <c r="Q5" s="583"/>
      <c r="R5" s="583"/>
      <c r="S5" s="583"/>
    </row>
    <row r="6" spans="1:20" x14ac:dyDescent="0.2">
      <c r="B6" s="204"/>
      <c r="C6" s="204"/>
      <c r="D6" s="204"/>
      <c r="E6" s="204"/>
      <c r="F6" s="204"/>
      <c r="G6" s="204"/>
      <c r="H6" s="204"/>
      <c r="I6" s="204"/>
      <c r="J6" s="204"/>
      <c r="K6" s="204"/>
    </row>
    <row r="7" spans="1:20" ht="18.75" x14ac:dyDescent="0.2">
      <c r="B7" s="204"/>
      <c r="C7" s="591" t="s">
        <v>521</v>
      </c>
      <c r="D7" s="591"/>
      <c r="E7" s="591"/>
      <c r="F7" s="591"/>
      <c r="G7" s="591"/>
      <c r="H7" s="591"/>
      <c r="I7" s="591"/>
      <c r="J7" s="591"/>
      <c r="K7" s="591"/>
      <c r="L7" s="591"/>
      <c r="M7" s="591"/>
      <c r="N7" s="591"/>
      <c r="O7" s="591"/>
      <c r="P7" s="591"/>
      <c r="Q7" s="591"/>
    </row>
    <row r="8" spans="1:20" ht="13.5" thickBot="1" x14ac:dyDescent="0.25">
      <c r="D8" s="209"/>
      <c r="E8" s="592" t="s">
        <v>571</v>
      </c>
      <c r="F8" s="592"/>
      <c r="G8" s="592"/>
      <c r="H8" s="592"/>
      <c r="I8" s="592"/>
      <c r="J8" s="592"/>
      <c r="K8" s="592"/>
      <c r="L8" s="592"/>
      <c r="M8" s="592"/>
      <c r="N8" s="592"/>
      <c r="O8" s="592"/>
      <c r="P8" s="592"/>
      <c r="Q8" s="592"/>
      <c r="R8" s="592"/>
      <c r="S8" s="592"/>
    </row>
    <row r="9" spans="1:20" ht="18" customHeight="1" x14ac:dyDescent="0.2">
      <c r="E9" s="566" t="s">
        <v>403</v>
      </c>
      <c r="F9" s="566"/>
      <c r="G9" s="566"/>
      <c r="H9" s="566"/>
      <c r="I9" s="566"/>
      <c r="J9" s="566"/>
      <c r="K9" s="566"/>
      <c r="L9" s="566"/>
      <c r="M9" s="566"/>
      <c r="N9" s="566"/>
      <c r="O9" s="566"/>
      <c r="P9" s="566"/>
      <c r="Q9" s="566"/>
      <c r="R9" s="566"/>
      <c r="S9" s="566"/>
    </row>
    <row r="10" spans="1:20" ht="42.75" customHeight="1" x14ac:dyDescent="0.2">
      <c r="A10" s="536" t="s">
        <v>406</v>
      </c>
      <c r="B10" s="536" t="s">
        <v>407</v>
      </c>
      <c r="C10" s="536" t="s">
        <v>408</v>
      </c>
      <c r="D10" s="536" t="s">
        <v>460</v>
      </c>
      <c r="E10" s="536" t="s">
        <v>163</v>
      </c>
      <c r="F10" s="536" t="s">
        <v>461</v>
      </c>
      <c r="G10" s="536" t="s">
        <v>462</v>
      </c>
      <c r="H10" s="585" t="s">
        <v>463</v>
      </c>
      <c r="I10" s="586"/>
      <c r="J10" s="587"/>
      <c r="K10" s="588" t="s">
        <v>464</v>
      </c>
      <c r="L10" s="589"/>
      <c r="M10" s="589"/>
      <c r="N10" s="589"/>
      <c r="O10" s="589"/>
      <c r="P10" s="589"/>
      <c r="Q10" s="589"/>
      <c r="R10" s="590"/>
      <c r="S10" s="593" t="s">
        <v>465</v>
      </c>
      <c r="T10" s="593" t="s">
        <v>466</v>
      </c>
    </row>
    <row r="11" spans="1:20" ht="74.25" customHeight="1" x14ac:dyDescent="0.2">
      <c r="A11" s="537"/>
      <c r="B11" s="537"/>
      <c r="C11" s="537"/>
      <c r="D11" s="537"/>
      <c r="E11" s="537"/>
      <c r="F11" s="537"/>
      <c r="G11" s="537"/>
      <c r="H11" s="562" t="s">
        <v>467</v>
      </c>
      <c r="I11" s="596" t="s">
        <v>468</v>
      </c>
      <c r="J11" s="598" t="s">
        <v>469</v>
      </c>
      <c r="K11" s="599" t="s">
        <v>470</v>
      </c>
      <c r="L11" s="600"/>
      <c r="M11" s="600"/>
      <c r="N11" s="601"/>
      <c r="O11" s="602" t="s">
        <v>471</v>
      </c>
      <c r="P11" s="602" t="s">
        <v>472</v>
      </c>
      <c r="Q11" s="602" t="s">
        <v>473</v>
      </c>
      <c r="R11" s="604" t="s">
        <v>474</v>
      </c>
      <c r="S11" s="594"/>
      <c r="T11" s="594"/>
    </row>
    <row r="12" spans="1:20" s="211" customFormat="1" ht="229.5" customHeight="1" x14ac:dyDescent="0.2">
      <c r="A12" s="538"/>
      <c r="B12" s="538"/>
      <c r="C12" s="538"/>
      <c r="D12" s="538"/>
      <c r="E12" s="538"/>
      <c r="F12" s="537"/>
      <c r="G12" s="537"/>
      <c r="H12" s="563"/>
      <c r="I12" s="597"/>
      <c r="J12" s="597"/>
      <c r="K12" s="219" t="s">
        <v>475</v>
      </c>
      <c r="L12" s="273" t="s">
        <v>476</v>
      </c>
      <c r="M12" s="219" t="s">
        <v>477</v>
      </c>
      <c r="N12" s="273" t="s">
        <v>478</v>
      </c>
      <c r="O12" s="603"/>
      <c r="P12" s="603"/>
      <c r="Q12" s="603"/>
      <c r="R12" s="605"/>
      <c r="S12" s="595"/>
      <c r="T12" s="595"/>
    </row>
    <row r="13" spans="1:20" s="221" customFormat="1" ht="14.25" customHeight="1" x14ac:dyDescent="0.2">
      <c r="A13" s="215">
        <v>1</v>
      </c>
      <c r="B13" s="215">
        <v>2</v>
      </c>
      <c r="C13" s="215">
        <v>3</v>
      </c>
      <c r="D13" s="215">
        <v>4</v>
      </c>
      <c r="E13" s="215">
        <v>5</v>
      </c>
      <c r="F13" s="215">
        <v>6</v>
      </c>
      <c r="G13" s="215">
        <v>7</v>
      </c>
      <c r="H13" s="215">
        <v>8</v>
      </c>
      <c r="I13" s="274">
        <v>9</v>
      </c>
      <c r="J13" s="274">
        <v>10</v>
      </c>
      <c r="K13" s="274">
        <v>11</v>
      </c>
      <c r="L13" s="215">
        <v>12</v>
      </c>
      <c r="M13" s="215">
        <v>13</v>
      </c>
      <c r="N13" s="215">
        <v>14</v>
      </c>
      <c r="O13" s="215">
        <v>15</v>
      </c>
      <c r="P13" s="215">
        <v>16</v>
      </c>
      <c r="Q13" s="215">
        <v>17</v>
      </c>
      <c r="R13" s="215">
        <v>18</v>
      </c>
      <c r="S13" s="215">
        <v>19</v>
      </c>
      <c r="T13" s="215">
        <v>20</v>
      </c>
    </row>
    <row r="14" spans="1:20" s="221" customFormat="1" x14ac:dyDescent="0.2">
      <c r="A14" s="275">
        <v>1</v>
      </c>
      <c r="B14" s="331" t="str">
        <f>'Расчет ФОТ табл.1 субв сад'!B16</f>
        <v>Эспек А.В.</v>
      </c>
      <c r="C14" s="215" t="str">
        <f>'Расчет ФОТ табл.1 субв сад'!C16</f>
        <v>Воспитатель</v>
      </c>
      <c r="D14" s="223"/>
      <c r="E14" s="276" t="str">
        <f>'Расчет ФОТ табл.1 субв сад'!E16</f>
        <v>высшее</v>
      </c>
      <c r="F14" s="276">
        <f>'Расчет ФОТ табл.1 субв сад'!H16</f>
        <v>1</v>
      </c>
      <c r="G14" s="230">
        <f>'Расчет ФОТ табл.1 субв сад'!I16</f>
        <v>4707</v>
      </c>
      <c r="H14" s="224"/>
      <c r="I14" s="227">
        <f>G14+(G14*H14)</f>
        <v>4707</v>
      </c>
      <c r="J14" s="227">
        <f>I14*F14</f>
        <v>4707</v>
      </c>
      <c r="K14" s="227" t="s">
        <v>479</v>
      </c>
      <c r="L14" s="227" t="s">
        <v>479</v>
      </c>
      <c r="M14" s="227" t="s">
        <v>479</v>
      </c>
      <c r="N14" s="227" t="s">
        <v>479</v>
      </c>
      <c r="O14" s="227" t="s">
        <v>479</v>
      </c>
      <c r="P14" s="227" t="s">
        <v>479</v>
      </c>
      <c r="Q14" s="249">
        <v>0.5</v>
      </c>
      <c r="R14" s="227">
        <f t="shared" ref="R14:R24" si="0">H14+Q14</f>
        <v>0.5</v>
      </c>
      <c r="S14" s="227">
        <f t="shared" ref="S14:S24" si="1">G14+G14*R14</f>
        <v>7060.5</v>
      </c>
      <c r="T14" s="227">
        <f t="shared" ref="T14:T24" si="2">F14*S14</f>
        <v>7060.5</v>
      </c>
    </row>
    <row r="15" spans="1:20" s="245" customFormat="1" x14ac:dyDescent="0.2">
      <c r="A15" s="275">
        <v>2</v>
      </c>
      <c r="B15" s="331" t="str">
        <f>'Расчет ФОТ табл.1 субв сад'!B17</f>
        <v>Рукосуева Н.В.</v>
      </c>
      <c r="C15" s="215" t="str">
        <f>'Расчет ФОТ табл.1 субв сад'!C17</f>
        <v>Воспитатель</v>
      </c>
      <c r="D15" s="223"/>
      <c r="E15" s="276" t="str">
        <f>'Расчет ФОТ табл.1 субв сад'!E17</f>
        <v>высшее</v>
      </c>
      <c r="F15" s="276">
        <f>'Расчет ФОТ табл.1 субв сад'!H17</f>
        <v>1</v>
      </c>
      <c r="G15" s="230">
        <f>'Расчет ФОТ табл.1 субв сад'!I17</f>
        <v>4707</v>
      </c>
      <c r="H15" s="276"/>
      <c r="I15" s="227">
        <f t="shared" ref="I15:I24" si="3">G15+(G15*H15)</f>
        <v>4707</v>
      </c>
      <c r="J15" s="227">
        <f t="shared" ref="J15:J24" si="4">I15*F15</f>
        <v>4707</v>
      </c>
      <c r="K15" s="227" t="s">
        <v>479</v>
      </c>
      <c r="L15" s="227" t="s">
        <v>479</v>
      </c>
      <c r="M15" s="227" t="s">
        <v>479</v>
      </c>
      <c r="N15" s="227" t="s">
        <v>479</v>
      </c>
      <c r="O15" s="227" t="s">
        <v>479</v>
      </c>
      <c r="P15" s="227" t="s">
        <v>479</v>
      </c>
      <c r="Q15" s="200">
        <v>0.5</v>
      </c>
      <c r="R15" s="227">
        <f t="shared" si="0"/>
        <v>0.5</v>
      </c>
      <c r="S15" s="227">
        <f t="shared" si="1"/>
        <v>7060.5</v>
      </c>
      <c r="T15" s="227">
        <f t="shared" si="2"/>
        <v>7060.5</v>
      </c>
    </row>
    <row r="16" spans="1:20" s="245" customFormat="1" x14ac:dyDescent="0.2">
      <c r="A16" s="275">
        <v>3</v>
      </c>
      <c r="B16" s="331" t="str">
        <f>'Расчет ФОТ табл.1 субв сад'!B18</f>
        <v>Мирк Р.А.</v>
      </c>
      <c r="C16" s="215" t="str">
        <f>'Расчет ФОТ табл.1 субв сад'!C18</f>
        <v>Воспитатель</v>
      </c>
      <c r="D16" s="236"/>
      <c r="E16" s="276" t="str">
        <f>'Расчет ФОТ табл.1 субв сад'!E18</f>
        <v xml:space="preserve">среднее специальное </v>
      </c>
      <c r="F16" s="276">
        <f>'Расчет ФОТ табл.1 субв сад'!H18</f>
        <v>1</v>
      </c>
      <c r="G16" s="230">
        <f>'Расчет ФОТ табл.1 субв сад'!I18</f>
        <v>4133</v>
      </c>
      <c r="H16" s="224"/>
      <c r="I16" s="227">
        <f t="shared" si="3"/>
        <v>4133</v>
      </c>
      <c r="J16" s="227">
        <f t="shared" si="4"/>
        <v>4133</v>
      </c>
      <c r="K16" s="227" t="s">
        <v>479</v>
      </c>
      <c r="L16" s="227" t="s">
        <v>479</v>
      </c>
      <c r="M16" s="227" t="s">
        <v>479</v>
      </c>
      <c r="N16" s="227" t="s">
        <v>479</v>
      </c>
      <c r="O16" s="227" t="s">
        <v>479</v>
      </c>
      <c r="P16" s="227" t="s">
        <v>479</v>
      </c>
      <c r="Q16" s="200">
        <v>0.5</v>
      </c>
      <c r="R16" s="227">
        <f t="shared" si="0"/>
        <v>0.5</v>
      </c>
      <c r="S16" s="227">
        <f t="shared" si="1"/>
        <v>6199.5</v>
      </c>
      <c r="T16" s="227">
        <f t="shared" si="2"/>
        <v>6199.5</v>
      </c>
    </row>
    <row r="17" spans="1:23" s="245" customFormat="1" x14ac:dyDescent="0.2">
      <c r="A17" s="275">
        <v>4</v>
      </c>
      <c r="B17" s="331" t="str">
        <f>'Расчет ФОТ табл.1 субв сад'!B19</f>
        <v>Хейкури Н.С.</v>
      </c>
      <c r="C17" s="215" t="str">
        <f>'Расчет ФОТ табл.1 субв сад'!C19</f>
        <v>Воспитатель</v>
      </c>
      <c r="D17" s="236"/>
      <c r="E17" s="276" t="str">
        <f>'Расчет ФОТ табл.1 субв сад'!E19</f>
        <v>высшее</v>
      </c>
      <c r="F17" s="276">
        <f>'Расчет ФОТ табл.1 субв сад'!H19</f>
        <v>1</v>
      </c>
      <c r="G17" s="230">
        <f>'Расчет ФОТ табл.1 субв сад'!I19</f>
        <v>4707</v>
      </c>
      <c r="H17" s="276">
        <v>0.15</v>
      </c>
      <c r="I17" s="227">
        <f t="shared" si="3"/>
        <v>5413.05</v>
      </c>
      <c r="J17" s="227">
        <f t="shared" si="4"/>
        <v>5413.05</v>
      </c>
      <c r="K17" s="227" t="s">
        <v>479</v>
      </c>
      <c r="L17" s="227" t="s">
        <v>479</v>
      </c>
      <c r="M17" s="227" t="s">
        <v>479</v>
      </c>
      <c r="N17" s="227" t="s">
        <v>479</v>
      </c>
      <c r="O17" s="227" t="s">
        <v>479</v>
      </c>
      <c r="P17" s="227" t="s">
        <v>479</v>
      </c>
      <c r="Q17" s="200">
        <v>0.5</v>
      </c>
      <c r="R17" s="227">
        <f t="shared" si="0"/>
        <v>0.65</v>
      </c>
      <c r="S17" s="227">
        <f t="shared" si="1"/>
        <v>7766.55</v>
      </c>
      <c r="T17" s="227">
        <f t="shared" si="2"/>
        <v>7766.55</v>
      </c>
    </row>
    <row r="18" spans="1:23" s="245" customFormat="1" x14ac:dyDescent="0.2">
      <c r="A18" s="275">
        <v>5</v>
      </c>
      <c r="B18" s="331" t="str">
        <f>'Расчет ФОТ табл.1 субв сад'!B20</f>
        <v>Тайдынова И.Н.</v>
      </c>
      <c r="C18" s="215" t="str">
        <f>'Расчет ФОТ табл.1 субв сад'!C20</f>
        <v>Воспитатель</v>
      </c>
      <c r="D18" s="236"/>
      <c r="E18" s="276" t="str">
        <f>'Расчет ФОТ табл.1 субв сад'!E20</f>
        <v xml:space="preserve">среднее специальное </v>
      </c>
      <c r="F18" s="276">
        <f>'Расчет ФОТ табл.1 субв сад'!H20</f>
        <v>1</v>
      </c>
      <c r="G18" s="230">
        <f>'Расчет ФОТ табл.1 субв сад'!I20</f>
        <v>4133</v>
      </c>
      <c r="H18" s="276"/>
      <c r="I18" s="227">
        <f>G18+(G18*H18)</f>
        <v>4133</v>
      </c>
      <c r="J18" s="227">
        <f>I18*F18</f>
        <v>4133</v>
      </c>
      <c r="K18" s="227" t="s">
        <v>479</v>
      </c>
      <c r="L18" s="227" t="s">
        <v>479</v>
      </c>
      <c r="M18" s="227" t="s">
        <v>479</v>
      </c>
      <c r="N18" s="227" t="s">
        <v>479</v>
      </c>
      <c r="O18" s="227" t="s">
        <v>479</v>
      </c>
      <c r="P18" s="227" t="s">
        <v>479</v>
      </c>
      <c r="Q18" s="200">
        <v>0.5</v>
      </c>
      <c r="R18" s="227">
        <f>H18+Q18</f>
        <v>0.5</v>
      </c>
      <c r="S18" s="227">
        <f>G18+G18*R18</f>
        <v>6199.5</v>
      </c>
      <c r="T18" s="227">
        <f>F18*S18</f>
        <v>6199.5</v>
      </c>
    </row>
    <row r="19" spans="1:23" s="245" customFormat="1" x14ac:dyDescent="0.2">
      <c r="A19" s="275">
        <v>6</v>
      </c>
      <c r="B19" s="331" t="str">
        <f>'Расчет ФОТ табл.1 субв сад'!B21</f>
        <v>Ощепкова Н.Р.</v>
      </c>
      <c r="C19" s="215" t="str">
        <f>'Расчет ФОТ табл.1 субв сад'!C21</f>
        <v>Воспитатель</v>
      </c>
      <c r="D19" s="236"/>
      <c r="E19" s="276" t="str">
        <f>'Расчет ФОТ табл.1 субв сад'!E21</f>
        <v>высшее</v>
      </c>
      <c r="F19" s="276">
        <f>'Расчет ФОТ табл.1 субв сад'!H21</f>
        <v>1</v>
      </c>
      <c r="G19" s="230">
        <f>'Расчет ФОТ табл.1 субв сад'!I21</f>
        <v>4707</v>
      </c>
      <c r="H19" s="224"/>
      <c r="I19" s="227">
        <f t="shared" si="3"/>
        <v>4707</v>
      </c>
      <c r="J19" s="227">
        <f t="shared" si="4"/>
        <v>4707</v>
      </c>
      <c r="K19" s="227" t="s">
        <v>479</v>
      </c>
      <c r="L19" s="227" t="s">
        <v>479</v>
      </c>
      <c r="M19" s="227" t="s">
        <v>479</v>
      </c>
      <c r="N19" s="227" t="s">
        <v>479</v>
      </c>
      <c r="O19" s="227" t="s">
        <v>479</v>
      </c>
      <c r="P19" s="227" t="s">
        <v>479</v>
      </c>
      <c r="Q19" s="200">
        <v>0.5</v>
      </c>
      <c r="R19" s="227">
        <f t="shared" si="0"/>
        <v>0.5</v>
      </c>
      <c r="S19" s="227">
        <f t="shared" si="1"/>
        <v>7060.5</v>
      </c>
      <c r="T19" s="227">
        <f t="shared" si="2"/>
        <v>7060.5</v>
      </c>
    </row>
    <row r="20" spans="1:23" s="245" customFormat="1" x14ac:dyDescent="0.2">
      <c r="A20" s="275">
        <v>7</v>
      </c>
      <c r="B20" s="331" t="str">
        <f>'Расчет ФОТ табл.1 субв сад'!B22</f>
        <v>Юрьева Н.В.</v>
      </c>
      <c r="C20" s="215" t="str">
        <f>'Расчет ФОТ табл.1 субв сад'!C22</f>
        <v>Воспитатель</v>
      </c>
      <c r="D20" s="239"/>
      <c r="E20" s="276" t="str">
        <f>'Расчет ФОТ табл.1 субв сад'!E22</f>
        <v xml:space="preserve">среднее специальное </v>
      </c>
      <c r="F20" s="276">
        <f>'Расчет ФОТ табл.1 субв сад'!H22</f>
        <v>1</v>
      </c>
      <c r="G20" s="230">
        <f>'Расчет ФОТ табл.1 субв сад'!I22</f>
        <v>4133</v>
      </c>
      <c r="H20" s="224"/>
      <c r="I20" s="227">
        <f t="shared" si="3"/>
        <v>4133</v>
      </c>
      <c r="J20" s="227">
        <f t="shared" si="4"/>
        <v>4133</v>
      </c>
      <c r="K20" s="227" t="s">
        <v>479</v>
      </c>
      <c r="L20" s="227" t="s">
        <v>479</v>
      </c>
      <c r="M20" s="227" t="s">
        <v>479</v>
      </c>
      <c r="N20" s="227" t="s">
        <v>479</v>
      </c>
      <c r="O20" s="227" t="s">
        <v>479</v>
      </c>
      <c r="P20" s="227" t="s">
        <v>479</v>
      </c>
      <c r="Q20" s="200">
        <v>0.5</v>
      </c>
      <c r="R20" s="227">
        <f t="shared" si="0"/>
        <v>0.5</v>
      </c>
      <c r="S20" s="227">
        <f t="shared" si="1"/>
        <v>6199.5</v>
      </c>
      <c r="T20" s="227">
        <f t="shared" si="2"/>
        <v>6199.5</v>
      </c>
    </row>
    <row r="21" spans="1:23" s="245" customFormat="1" x14ac:dyDescent="0.2">
      <c r="A21" s="275">
        <v>8</v>
      </c>
      <c r="B21" s="331" t="str">
        <f>'Расчет ФОТ табл.1 субв сад'!B23</f>
        <v>Исакова Г.В.</v>
      </c>
      <c r="C21" s="215" t="str">
        <f>'Расчет ФОТ табл.1 субв сад'!C23</f>
        <v>Воспитатель</v>
      </c>
      <c r="D21" s="239"/>
      <c r="E21" s="276" t="str">
        <f>'Расчет ФОТ табл.1 субв сад'!E23</f>
        <v xml:space="preserve">среднее специальное </v>
      </c>
      <c r="F21" s="276">
        <f>'Расчет ФОТ табл.1 субв сад'!H23</f>
        <v>1</v>
      </c>
      <c r="G21" s="230">
        <f>'Расчет ФОТ табл.1 субв сад'!I23</f>
        <v>4133</v>
      </c>
      <c r="H21" s="224"/>
      <c r="I21" s="227">
        <f t="shared" si="3"/>
        <v>4133</v>
      </c>
      <c r="J21" s="227">
        <f t="shared" si="4"/>
        <v>4133</v>
      </c>
      <c r="K21" s="227" t="s">
        <v>479</v>
      </c>
      <c r="L21" s="227" t="s">
        <v>479</v>
      </c>
      <c r="M21" s="227" t="s">
        <v>479</v>
      </c>
      <c r="N21" s="227" t="s">
        <v>479</v>
      </c>
      <c r="O21" s="227" t="s">
        <v>479</v>
      </c>
      <c r="P21" s="227" t="s">
        <v>479</v>
      </c>
      <c r="Q21" s="200">
        <v>0.5</v>
      </c>
      <c r="R21" s="227">
        <f t="shared" si="0"/>
        <v>0.5</v>
      </c>
      <c r="S21" s="227">
        <f t="shared" si="1"/>
        <v>6199.5</v>
      </c>
      <c r="T21" s="227">
        <f t="shared" si="2"/>
        <v>6199.5</v>
      </c>
    </row>
    <row r="22" spans="1:23" s="245" customFormat="1" x14ac:dyDescent="0.2">
      <c r="A22" s="275">
        <v>9</v>
      </c>
      <c r="B22" s="331" t="str">
        <f>'Расчет ФОТ табл.1 субв сад'!B24</f>
        <v>Каненя А.А.</v>
      </c>
      <c r="C22" s="215" t="str">
        <f>'Расчет ФОТ табл.1 субв сад'!C24</f>
        <v>Учитель-логопед</v>
      </c>
      <c r="D22" s="236"/>
      <c r="E22" s="276" t="str">
        <f>'Расчет ФОТ табл.1 субв сад'!E24</f>
        <v>высшее</v>
      </c>
      <c r="F22" s="276">
        <f>'Расчет ФОТ табл.1 субв сад'!H24</f>
        <v>1</v>
      </c>
      <c r="G22" s="230">
        <f>'Расчет ФОТ табл.1 субв сад'!I24</f>
        <v>5153</v>
      </c>
      <c r="H22" s="224"/>
      <c r="I22" s="227">
        <f t="shared" si="3"/>
        <v>5153</v>
      </c>
      <c r="J22" s="227">
        <f t="shared" si="4"/>
        <v>5153</v>
      </c>
      <c r="K22" s="227" t="s">
        <v>479</v>
      </c>
      <c r="L22" s="227" t="s">
        <v>479</v>
      </c>
      <c r="M22" s="227" t="s">
        <v>479</v>
      </c>
      <c r="N22" s="227" t="s">
        <v>479</v>
      </c>
      <c r="O22" s="227" t="s">
        <v>479</v>
      </c>
      <c r="P22" s="227" t="s">
        <v>479</v>
      </c>
      <c r="Q22" s="200">
        <v>0.5</v>
      </c>
      <c r="R22" s="227">
        <f t="shared" si="0"/>
        <v>0.5</v>
      </c>
      <c r="S22" s="227">
        <f t="shared" si="1"/>
        <v>7729.5</v>
      </c>
      <c r="T22" s="227">
        <f t="shared" si="2"/>
        <v>7729.5</v>
      </c>
    </row>
    <row r="23" spans="1:23" s="245" customFormat="1" ht="38.25" x14ac:dyDescent="0.2">
      <c r="A23" s="275">
        <v>10</v>
      </c>
      <c r="B23" s="331" t="str">
        <f>'Расчет ФОТ табл.1 субв сад'!B25</f>
        <v>Серебреников А.В.</v>
      </c>
      <c r="C23" s="215" t="str">
        <f>'Расчет ФОТ табл.1 субв сад'!C25</f>
        <v>Инструктор по физической культуре</v>
      </c>
      <c r="D23" s="239"/>
      <c r="E23" s="276" t="str">
        <f>'Расчет ФОТ табл.1 субв сад'!E25</f>
        <v xml:space="preserve">среднее специальное </v>
      </c>
      <c r="F23" s="276">
        <f>'Расчет ФОТ табл.1 субв сад'!H25</f>
        <v>0.5</v>
      </c>
      <c r="G23" s="230">
        <f>'Расчет ФОТ табл.1 субв сад'!I25</f>
        <v>3605</v>
      </c>
      <c r="H23" s="224"/>
      <c r="I23" s="227">
        <f t="shared" si="3"/>
        <v>3605</v>
      </c>
      <c r="J23" s="227">
        <f t="shared" si="4"/>
        <v>1802.5</v>
      </c>
      <c r="K23" s="227" t="s">
        <v>479</v>
      </c>
      <c r="L23" s="227" t="s">
        <v>479</v>
      </c>
      <c r="M23" s="227" t="s">
        <v>479</v>
      </c>
      <c r="N23" s="227" t="s">
        <v>479</v>
      </c>
      <c r="O23" s="227" t="s">
        <v>479</v>
      </c>
      <c r="P23" s="227" t="s">
        <v>479</v>
      </c>
      <c r="Q23" s="200">
        <v>0.5</v>
      </c>
      <c r="R23" s="227">
        <f t="shared" si="0"/>
        <v>0.5</v>
      </c>
      <c r="S23" s="227">
        <f t="shared" si="1"/>
        <v>5407.5</v>
      </c>
      <c r="T23" s="227">
        <f t="shared" si="2"/>
        <v>2703.75</v>
      </c>
    </row>
    <row r="24" spans="1:23" s="245" customFormat="1" x14ac:dyDescent="0.2">
      <c r="A24" s="275">
        <v>11</v>
      </c>
      <c r="B24" s="331" t="str">
        <f>'Расчет ФОТ табл.1 субв сад'!B26</f>
        <v>Вакансия</v>
      </c>
      <c r="C24" s="215" t="str">
        <f>'Расчет ФОТ табл.1 субв сад'!C26</f>
        <v>Педагог-психолог</v>
      </c>
      <c r="D24" s="223"/>
      <c r="E24" s="276" t="str">
        <f>'Расчет ФОТ табл.1 субв сад'!E26</f>
        <v>высшее</v>
      </c>
      <c r="F24" s="276">
        <f>'Расчет ФОТ табл.1 субв сад'!H26</f>
        <v>0.5</v>
      </c>
      <c r="G24" s="230">
        <f>'Расчет ФОТ табл.1 субв сад'!I26</f>
        <v>4707</v>
      </c>
      <c r="H24" s="276"/>
      <c r="I24" s="227">
        <f t="shared" si="3"/>
        <v>4707</v>
      </c>
      <c r="J24" s="227">
        <f t="shared" si="4"/>
        <v>2353.5</v>
      </c>
      <c r="K24" s="227" t="s">
        <v>479</v>
      </c>
      <c r="L24" s="227" t="s">
        <v>479</v>
      </c>
      <c r="M24" s="227" t="s">
        <v>479</v>
      </c>
      <c r="N24" s="227" t="s">
        <v>479</v>
      </c>
      <c r="O24" s="227" t="s">
        <v>479</v>
      </c>
      <c r="P24" s="227" t="s">
        <v>479</v>
      </c>
      <c r="Q24" s="200">
        <v>0.5</v>
      </c>
      <c r="R24" s="227">
        <f t="shared" si="0"/>
        <v>0.5</v>
      </c>
      <c r="S24" s="227">
        <f t="shared" si="1"/>
        <v>7060.5</v>
      </c>
      <c r="T24" s="227">
        <f t="shared" si="2"/>
        <v>3530.25</v>
      </c>
    </row>
    <row r="25" spans="1:23" s="245" customFormat="1" ht="25.5" x14ac:dyDescent="0.2">
      <c r="A25" s="275">
        <v>12</v>
      </c>
      <c r="B25" s="331" t="str">
        <f>'Расчет ФОТ табл.1 субв сад'!B27</f>
        <v>Сорокина Л.Б.</v>
      </c>
      <c r="C25" s="215" t="str">
        <f>'Расчет ФОТ табл.1 субв сад'!C27</f>
        <v>Музыкальный руководитель</v>
      </c>
      <c r="D25" s="236"/>
      <c r="E25" s="276" t="str">
        <f>'Расчет ФОТ табл.1 субв сад'!E27</f>
        <v xml:space="preserve">среднее специальное </v>
      </c>
      <c r="F25" s="276">
        <f>'Расчет ФОТ табл.1 субв сад'!H27</f>
        <v>1</v>
      </c>
      <c r="G25" s="230">
        <f>'Расчет ФОТ табл.1 субв сад'!I27</f>
        <v>3605</v>
      </c>
      <c r="H25" s="276">
        <v>0.25</v>
      </c>
      <c r="I25" s="227">
        <f t="shared" ref="I25" si="5">G25+(G25*H25)</f>
        <v>4506.25</v>
      </c>
      <c r="J25" s="227">
        <f t="shared" ref="J25" si="6">I25*F25</f>
        <v>4506.25</v>
      </c>
      <c r="K25" s="227" t="s">
        <v>479</v>
      </c>
      <c r="L25" s="227" t="s">
        <v>479</v>
      </c>
      <c r="M25" s="227" t="s">
        <v>479</v>
      </c>
      <c r="N25" s="227" t="s">
        <v>479</v>
      </c>
      <c r="O25" s="227" t="s">
        <v>479</v>
      </c>
      <c r="P25" s="227" t="s">
        <v>479</v>
      </c>
      <c r="Q25" s="200">
        <v>0.5</v>
      </c>
      <c r="R25" s="227">
        <f t="shared" ref="R25" si="7">H25+Q25</f>
        <v>0.75</v>
      </c>
      <c r="S25" s="227">
        <f t="shared" ref="S25" si="8">G25+G25*R25</f>
        <v>6308.75</v>
      </c>
      <c r="T25" s="227">
        <f t="shared" ref="T25" si="9">F25*S25</f>
        <v>6308.75</v>
      </c>
    </row>
    <row r="26" spans="1:23" s="245" customFormat="1" ht="17.45" customHeight="1" x14ac:dyDescent="0.2">
      <c r="A26" s="275"/>
      <c r="B26" s="277" t="s">
        <v>480</v>
      </c>
      <c r="C26" s="277"/>
      <c r="D26" s="278"/>
      <c r="E26" s="277"/>
      <c r="F26" s="279">
        <f>SUM(F14:F25)</f>
        <v>11</v>
      </c>
      <c r="G26" s="280">
        <f>SUM(G14:G25)</f>
        <v>52430</v>
      </c>
      <c r="H26" s="281"/>
      <c r="I26" s="227">
        <f>SUM(I14:I25)</f>
        <v>54037.3</v>
      </c>
      <c r="J26" s="227">
        <f>SUM(J14:J25)</f>
        <v>49881.3</v>
      </c>
      <c r="K26" s="332">
        <f>9128800/1.302</f>
        <v>7011367.1274961596</v>
      </c>
      <c r="L26" s="281">
        <f>'Расчет ФОТ табл.1 субв сад'!AR28*12</f>
        <v>2206645.92</v>
      </c>
      <c r="M26" s="282">
        <f>K26*0.25</f>
        <v>1752841.7818740399</v>
      </c>
      <c r="N26" s="281">
        <f>'Замещение субв.'!AX13</f>
        <v>331265.3142857143</v>
      </c>
      <c r="O26" s="281">
        <f>K26-L26-M26-N26</f>
        <v>2720614.1113364054</v>
      </c>
      <c r="P26" s="281">
        <f>J26*12*2.4</f>
        <v>1436581.4400000002</v>
      </c>
      <c r="Q26" s="249">
        <f>O26/P26</f>
        <v>1.8938112630331665</v>
      </c>
      <c r="R26" s="227"/>
      <c r="S26" s="227">
        <f>SUM(S14:S25)</f>
        <v>80252.3</v>
      </c>
      <c r="T26" s="227">
        <f>SUM(T14:T25)</f>
        <v>74018.3</v>
      </c>
    </row>
    <row r="27" spans="1:23" x14ac:dyDescent="0.2">
      <c r="B27" s="283"/>
      <c r="C27" s="283"/>
      <c r="D27" s="283"/>
      <c r="E27" s="283"/>
      <c r="F27" s="283"/>
      <c r="G27" s="283"/>
      <c r="H27" s="283"/>
      <c r="I27" s="283"/>
      <c r="J27" s="283"/>
      <c r="K27" s="283"/>
      <c r="L27" s="283"/>
      <c r="M27" s="283"/>
      <c r="N27" s="283"/>
      <c r="O27" s="283"/>
      <c r="P27" s="283"/>
      <c r="Q27" s="283"/>
      <c r="R27" s="283"/>
    </row>
    <row r="28" spans="1:23" s="385" customFormat="1" x14ac:dyDescent="0.2">
      <c r="B28" s="235"/>
      <c r="C28" s="235"/>
      <c r="D28" s="235"/>
      <c r="E28" s="235"/>
      <c r="F28" s="235"/>
      <c r="G28" s="235"/>
      <c r="H28" s="235"/>
      <c r="I28" s="235"/>
      <c r="J28" s="235"/>
      <c r="K28" s="235"/>
      <c r="L28" s="235"/>
      <c r="M28" s="235"/>
      <c r="N28" s="235"/>
      <c r="O28" s="235"/>
      <c r="P28" s="235"/>
      <c r="Q28" s="235"/>
      <c r="R28" s="235"/>
    </row>
    <row r="29" spans="1:23" x14ac:dyDescent="0.2">
      <c r="B29" s="201" t="s">
        <v>459</v>
      </c>
      <c r="C29" s="201"/>
      <c r="D29" s="201"/>
      <c r="E29" s="201"/>
      <c r="G29" s="284"/>
      <c r="H29" s="285"/>
      <c r="I29" s="285"/>
      <c r="J29" s="285"/>
      <c r="K29" s="284"/>
      <c r="L29" s="285"/>
      <c r="M29" s="286"/>
      <c r="N29" s="286"/>
      <c r="O29" s="285"/>
      <c r="P29" s="286"/>
      <c r="Q29" s="285"/>
      <c r="R29" s="285"/>
      <c r="S29" s="285"/>
      <c r="T29" s="285"/>
      <c r="U29" s="285"/>
      <c r="V29" s="285"/>
      <c r="W29" s="204"/>
    </row>
    <row r="30" spans="1:23" x14ac:dyDescent="0.2">
      <c r="B30" s="584" t="s">
        <v>33</v>
      </c>
      <c r="C30" s="584"/>
      <c r="D30" s="584"/>
      <c r="E30" s="584"/>
      <c r="G30" s="284"/>
      <c r="H30" s="285"/>
      <c r="I30" s="285"/>
      <c r="J30" s="285"/>
      <c r="K30" s="284"/>
      <c r="L30" s="285"/>
      <c r="M30" s="286"/>
      <c r="N30" s="285"/>
      <c r="O30" s="285"/>
      <c r="P30" s="286"/>
      <c r="Q30" s="285"/>
      <c r="R30" s="285"/>
      <c r="S30" s="285"/>
      <c r="T30" s="285"/>
      <c r="U30" s="285"/>
      <c r="V30" s="285"/>
      <c r="W30" s="204"/>
    </row>
    <row r="31" spans="1:23" x14ac:dyDescent="0.2">
      <c r="G31" s="203"/>
      <c r="H31" s="203"/>
      <c r="I31" s="203"/>
      <c r="J31" s="203"/>
      <c r="K31" s="284"/>
      <c r="L31" s="284"/>
      <c r="M31" s="203"/>
      <c r="N31" s="203"/>
      <c r="O31" s="203"/>
      <c r="P31" s="286"/>
      <c r="S31" s="285"/>
      <c r="T31" s="285"/>
      <c r="U31" s="287"/>
      <c r="V31" s="287"/>
    </row>
  </sheetData>
  <mergeCells count="27">
    <mergeCell ref="A10:A12"/>
    <mergeCell ref="B10:B12"/>
    <mergeCell ref="C10:C12"/>
    <mergeCell ref="D10:D12"/>
    <mergeCell ref="E10:E12"/>
    <mergeCell ref="T10:T12"/>
    <mergeCell ref="H11:H12"/>
    <mergeCell ref="I11:I12"/>
    <mergeCell ref="J11:J12"/>
    <mergeCell ref="K11:N11"/>
    <mergeCell ref="O11:O12"/>
    <mergeCell ref="P11:P12"/>
    <mergeCell ref="Q11:Q12"/>
    <mergeCell ref="R11:R12"/>
    <mergeCell ref="S10:S12"/>
    <mergeCell ref="P2:S2"/>
    <mergeCell ref="P3:S3"/>
    <mergeCell ref="P4:S4"/>
    <mergeCell ref="P5:S5"/>
    <mergeCell ref="B30:E30"/>
    <mergeCell ref="H10:J10"/>
    <mergeCell ref="K10:R10"/>
    <mergeCell ref="C7:Q7"/>
    <mergeCell ref="E8:S8"/>
    <mergeCell ref="E9:S9"/>
    <mergeCell ref="F10:F12"/>
    <mergeCell ref="G10:G12"/>
  </mergeCells>
  <pageMargins left="0.7" right="0.7" top="0.75" bottom="0.75" header="0.3" footer="0.3"/>
  <pageSetup paperSize="9" scale="5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Z14"/>
  <sheetViews>
    <sheetView view="pageBreakPreview" topLeftCell="L7" zoomScale="80" zoomScaleNormal="80" zoomScaleSheetLayoutView="80" workbookViewId="0">
      <selection activeCell="Z15" sqref="Z15"/>
    </sheetView>
  </sheetViews>
  <sheetFormatPr defaultColWidth="9.140625" defaultRowHeight="12.75" x14ac:dyDescent="0.2"/>
  <cols>
    <col min="1" max="1" width="3.140625" style="202" customWidth="1"/>
    <col min="2" max="2" width="16.42578125" style="202" customWidth="1"/>
    <col min="3" max="3" width="8" style="202" customWidth="1"/>
    <col min="4" max="4" width="10.5703125" style="202" customWidth="1"/>
    <col min="5" max="5" width="7.7109375" style="202" customWidth="1"/>
    <col min="6" max="6" width="9.42578125" style="202" customWidth="1"/>
    <col min="7" max="7" width="8.5703125" style="202" customWidth="1"/>
    <col min="8" max="8" width="9.28515625" style="202" customWidth="1"/>
    <col min="9" max="9" width="11.5703125" style="202" customWidth="1"/>
    <col min="10" max="10" width="10.42578125" style="202" customWidth="1"/>
    <col min="11" max="11" width="10.140625" style="202" customWidth="1"/>
    <col min="12" max="12" width="7.140625" style="202" customWidth="1"/>
    <col min="13" max="13" width="11.42578125" style="202" customWidth="1"/>
    <col min="14" max="14" width="6.28515625" style="202" customWidth="1"/>
    <col min="15" max="15" width="5.85546875" style="202" customWidth="1"/>
    <col min="16" max="16" width="5.28515625" style="202" customWidth="1"/>
    <col min="17" max="17" width="9.7109375" style="202" customWidth="1"/>
    <col min="18" max="18" width="9.85546875" style="202" customWidth="1"/>
    <col min="19" max="19" width="4.85546875" style="202" customWidth="1"/>
    <col min="20" max="20" width="8.85546875" style="202" customWidth="1"/>
    <col min="21" max="21" width="4.7109375" style="202" customWidth="1"/>
    <col min="22" max="22" width="6.42578125" style="202" customWidth="1"/>
    <col min="23" max="23" width="3.28515625" style="202" customWidth="1"/>
    <col min="24" max="24" width="5.5703125" style="202" customWidth="1"/>
    <col min="25" max="25" width="6" style="202" customWidth="1"/>
    <col min="26" max="26" width="9.5703125" style="202" customWidth="1"/>
    <col min="27" max="30" width="2.85546875" style="202" customWidth="1"/>
    <col min="31" max="31" width="8" style="202" customWidth="1"/>
    <col min="32" max="32" width="8.85546875" style="202" customWidth="1"/>
    <col min="33" max="33" width="3.7109375" style="202" customWidth="1"/>
    <col min="34" max="34" width="6" style="202" customWidth="1"/>
    <col min="35" max="35" width="2.85546875" style="202" customWidth="1"/>
    <col min="36" max="36" width="7.7109375" style="202" customWidth="1"/>
    <col min="37" max="37" width="9.7109375" style="202" customWidth="1"/>
    <col min="38" max="38" width="10.28515625" style="202" customWidth="1"/>
    <col min="39" max="39" width="6.28515625" style="202" customWidth="1"/>
    <col min="40" max="40" width="10.140625" style="202" customWidth="1"/>
    <col min="41" max="41" width="5.5703125" style="202" customWidth="1"/>
    <col min="42" max="42" width="10.140625" style="202" customWidth="1"/>
    <col min="43" max="43" width="11.7109375" style="202" customWidth="1"/>
    <col min="44" max="44" width="12.5703125" style="202" customWidth="1"/>
    <col min="45" max="45" width="6.42578125" style="202" customWidth="1"/>
    <col min="46" max="46" width="10.5703125" style="202" customWidth="1"/>
    <col min="47" max="47" width="5.7109375" style="202" customWidth="1"/>
    <col min="48" max="48" width="10.28515625" style="202" customWidth="1"/>
    <col min="49" max="49" width="11.7109375" style="202" customWidth="1"/>
    <col min="50" max="50" width="12.28515625" style="202" bestFit="1" customWidth="1"/>
    <col min="51" max="16384" width="9.140625" style="202"/>
  </cols>
  <sheetData>
    <row r="1" spans="1:52" x14ac:dyDescent="0.2">
      <c r="B1" s="204"/>
      <c r="C1" s="204"/>
      <c r="D1" s="204"/>
      <c r="E1" s="204"/>
      <c r="F1" s="204"/>
      <c r="G1" s="204"/>
      <c r="H1" s="204"/>
      <c r="I1" s="204"/>
      <c r="J1" s="204"/>
      <c r="K1" s="204"/>
      <c r="L1" s="204"/>
    </row>
    <row r="2" spans="1:52" ht="18.75" x14ac:dyDescent="0.2">
      <c r="A2" s="591" t="s">
        <v>550</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591"/>
      <c r="AP2" s="591"/>
      <c r="AQ2" s="591"/>
      <c r="AR2" s="591"/>
      <c r="AS2" s="591"/>
      <c r="AT2" s="591"/>
      <c r="AU2" s="591"/>
      <c r="AV2" s="591"/>
      <c r="AW2" s="591"/>
    </row>
    <row r="3" spans="1:52" x14ac:dyDescent="0.2">
      <c r="L3" s="209"/>
      <c r="M3" s="209"/>
      <c r="N3" s="209"/>
      <c r="O3" s="209"/>
      <c r="P3" s="209"/>
      <c r="Q3" s="209"/>
    </row>
    <row r="4" spans="1:52" ht="13.5" customHeight="1" x14ac:dyDescent="0.2">
      <c r="A4" s="609" t="s">
        <v>571</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J4" s="609"/>
      <c r="AK4" s="609"/>
      <c r="AL4" s="609"/>
      <c r="AM4" s="609"/>
      <c r="AN4" s="609"/>
      <c r="AO4" s="609"/>
      <c r="AP4" s="609"/>
      <c r="AQ4" s="609"/>
      <c r="AR4" s="609"/>
      <c r="AS4" s="609"/>
      <c r="AT4" s="609"/>
      <c r="AU4" s="609"/>
      <c r="AV4" s="609"/>
      <c r="AW4" s="609"/>
    </row>
    <row r="5" spans="1:52" ht="12.75" customHeight="1" x14ac:dyDescent="0.2">
      <c r="A5" s="542" t="s">
        <v>481</v>
      </c>
      <c r="B5" s="542"/>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65"/>
      <c r="AL5" s="535" t="s">
        <v>404</v>
      </c>
      <c r="AM5" s="533"/>
      <c r="AN5" s="533"/>
      <c r="AO5" s="533"/>
      <c r="AP5" s="533"/>
      <c r="AQ5" s="534"/>
      <c r="AR5" s="535" t="s">
        <v>405</v>
      </c>
      <c r="AS5" s="533"/>
      <c r="AT5" s="533"/>
      <c r="AU5" s="533"/>
      <c r="AV5" s="533"/>
      <c r="AW5" s="534"/>
    </row>
    <row r="6" spans="1:52" ht="117.75" customHeight="1" x14ac:dyDescent="0.2">
      <c r="A6" s="536" t="s">
        <v>406</v>
      </c>
      <c r="B6" s="536" t="s">
        <v>408</v>
      </c>
      <c r="C6" s="536" t="s">
        <v>51</v>
      </c>
      <c r="D6" s="536" t="s">
        <v>163</v>
      </c>
      <c r="E6" s="536" t="s">
        <v>409</v>
      </c>
      <c r="F6" s="536" t="s">
        <v>410</v>
      </c>
      <c r="G6" s="536" t="s">
        <v>411</v>
      </c>
      <c r="H6" s="536" t="s">
        <v>412</v>
      </c>
      <c r="I6" s="545" t="s">
        <v>413</v>
      </c>
      <c r="J6" s="536" t="s">
        <v>414</v>
      </c>
      <c r="K6" s="547" t="s">
        <v>415</v>
      </c>
      <c r="L6" s="549" t="s">
        <v>416</v>
      </c>
      <c r="M6" s="550"/>
      <c r="N6" s="550"/>
      <c r="O6" s="550"/>
      <c r="P6" s="550"/>
      <c r="Q6" s="551"/>
      <c r="R6" s="545" t="s">
        <v>417</v>
      </c>
      <c r="S6" s="556" t="s">
        <v>418</v>
      </c>
      <c r="T6" s="557"/>
      <c r="U6" s="557"/>
      <c r="V6" s="558"/>
      <c r="W6" s="539" t="s">
        <v>419</v>
      </c>
      <c r="X6" s="540"/>
      <c r="Y6" s="540"/>
      <c r="Z6" s="540"/>
      <c r="AA6" s="540"/>
      <c r="AB6" s="540"/>
      <c r="AC6" s="540"/>
      <c r="AD6" s="540"/>
      <c r="AE6" s="540"/>
      <c r="AF6" s="540"/>
      <c r="AG6" s="540"/>
      <c r="AH6" s="540"/>
      <c r="AI6" s="540"/>
      <c r="AJ6" s="541"/>
      <c r="AK6" s="545" t="s">
        <v>420</v>
      </c>
      <c r="AL6" s="580" t="s">
        <v>421</v>
      </c>
      <c r="AM6" s="568" t="s">
        <v>422</v>
      </c>
      <c r="AN6" s="569"/>
      <c r="AO6" s="569"/>
      <c r="AP6" s="570"/>
      <c r="AQ6" s="210" t="s">
        <v>423</v>
      </c>
      <c r="AR6" s="547" t="s">
        <v>424</v>
      </c>
      <c r="AS6" s="568" t="s">
        <v>425</v>
      </c>
      <c r="AT6" s="569"/>
      <c r="AU6" s="569"/>
      <c r="AV6" s="570"/>
      <c r="AW6" s="547" t="s">
        <v>426</v>
      </c>
      <c r="AX6" s="606" t="s">
        <v>482</v>
      </c>
    </row>
    <row r="7" spans="1:52" ht="94.5" customHeight="1" x14ac:dyDescent="0.2">
      <c r="A7" s="537"/>
      <c r="B7" s="537"/>
      <c r="C7" s="537"/>
      <c r="D7" s="537"/>
      <c r="E7" s="537"/>
      <c r="F7" s="537"/>
      <c r="G7" s="537"/>
      <c r="H7" s="537"/>
      <c r="I7" s="546"/>
      <c r="J7" s="537"/>
      <c r="K7" s="548"/>
      <c r="L7" s="552"/>
      <c r="M7" s="553"/>
      <c r="N7" s="553"/>
      <c r="O7" s="553"/>
      <c r="P7" s="553"/>
      <c r="Q7" s="554"/>
      <c r="R7" s="546"/>
      <c r="S7" s="559"/>
      <c r="T7" s="560"/>
      <c r="U7" s="560"/>
      <c r="V7" s="561"/>
      <c r="W7" s="572" t="s">
        <v>427</v>
      </c>
      <c r="X7" s="573"/>
      <c r="Y7" s="574" t="s">
        <v>428</v>
      </c>
      <c r="Z7" s="574"/>
      <c r="AA7" s="574"/>
      <c r="AB7" s="574"/>
      <c r="AC7" s="574"/>
      <c r="AD7" s="574"/>
      <c r="AE7" s="574" t="s">
        <v>429</v>
      </c>
      <c r="AF7" s="574"/>
      <c r="AG7" s="574"/>
      <c r="AH7" s="574"/>
      <c r="AI7" s="575" t="s">
        <v>430</v>
      </c>
      <c r="AJ7" s="576"/>
      <c r="AK7" s="546"/>
      <c r="AL7" s="562"/>
      <c r="AM7" s="564"/>
      <c r="AN7" s="542"/>
      <c r="AO7" s="542"/>
      <c r="AP7" s="565"/>
      <c r="AQ7" s="562" t="s">
        <v>431</v>
      </c>
      <c r="AR7" s="548"/>
      <c r="AS7" s="564"/>
      <c r="AT7" s="542"/>
      <c r="AU7" s="542"/>
      <c r="AV7" s="565"/>
      <c r="AW7" s="548"/>
      <c r="AX7" s="607"/>
    </row>
    <row r="8" spans="1:52" s="211" customFormat="1" ht="328.5" customHeight="1" x14ac:dyDescent="0.2">
      <c r="A8" s="537"/>
      <c r="B8" s="537"/>
      <c r="C8" s="537"/>
      <c r="D8" s="537"/>
      <c r="E8" s="537"/>
      <c r="F8" s="537"/>
      <c r="G8" s="537"/>
      <c r="H8" s="537"/>
      <c r="I8" s="546"/>
      <c r="J8" s="537"/>
      <c r="K8" s="548"/>
      <c r="L8" s="543" t="s">
        <v>432</v>
      </c>
      <c r="M8" s="544"/>
      <c r="N8" s="543" t="s">
        <v>387</v>
      </c>
      <c r="O8" s="544"/>
      <c r="P8" s="567" t="s">
        <v>433</v>
      </c>
      <c r="Q8" s="543"/>
      <c r="R8" s="546"/>
      <c r="S8" s="543" t="s">
        <v>434</v>
      </c>
      <c r="T8" s="544"/>
      <c r="U8" s="543" t="s">
        <v>435</v>
      </c>
      <c r="V8" s="544"/>
      <c r="W8" s="535" t="s">
        <v>388</v>
      </c>
      <c r="X8" s="533"/>
      <c r="Y8" s="533" t="s">
        <v>389</v>
      </c>
      <c r="Z8" s="533"/>
      <c r="AA8" s="533" t="s">
        <v>436</v>
      </c>
      <c r="AB8" s="534"/>
      <c r="AC8" s="535" t="s">
        <v>437</v>
      </c>
      <c r="AD8" s="534"/>
      <c r="AE8" s="535" t="s">
        <v>390</v>
      </c>
      <c r="AF8" s="534"/>
      <c r="AG8" s="579" t="s">
        <v>438</v>
      </c>
      <c r="AH8" s="579"/>
      <c r="AI8" s="577"/>
      <c r="AJ8" s="578"/>
      <c r="AK8" s="546"/>
      <c r="AL8" s="562"/>
      <c r="AM8" s="564" t="s">
        <v>439</v>
      </c>
      <c r="AN8" s="565"/>
      <c r="AO8" s="564" t="s">
        <v>50</v>
      </c>
      <c r="AP8" s="565"/>
      <c r="AQ8" s="562"/>
      <c r="AR8" s="548"/>
      <c r="AS8" s="535" t="s">
        <v>439</v>
      </c>
      <c r="AT8" s="534"/>
      <c r="AU8" s="535" t="s">
        <v>50</v>
      </c>
      <c r="AV8" s="534"/>
      <c r="AW8" s="548"/>
      <c r="AX8" s="607"/>
    </row>
    <row r="9" spans="1:52" s="211" customFormat="1" ht="83.25" customHeight="1" x14ac:dyDescent="0.2">
      <c r="A9" s="538"/>
      <c r="B9" s="538"/>
      <c r="C9" s="538"/>
      <c r="D9" s="538"/>
      <c r="E9" s="538"/>
      <c r="F9" s="538"/>
      <c r="G9" s="538"/>
      <c r="H9" s="537"/>
      <c r="I9" s="546"/>
      <c r="J9" s="537"/>
      <c r="K9" s="548"/>
      <c r="L9" s="212" t="s">
        <v>49</v>
      </c>
      <c r="M9" s="212" t="s">
        <v>440</v>
      </c>
      <c r="N9" s="212" t="s">
        <v>49</v>
      </c>
      <c r="O9" s="212" t="s">
        <v>440</v>
      </c>
      <c r="P9" s="212" t="s">
        <v>49</v>
      </c>
      <c r="Q9" s="213" t="s">
        <v>440</v>
      </c>
      <c r="R9" s="555"/>
      <c r="S9" s="212" t="s">
        <v>49</v>
      </c>
      <c r="T9" s="212" t="s">
        <v>440</v>
      </c>
      <c r="U9" s="212" t="s">
        <v>49</v>
      </c>
      <c r="V9" s="212" t="s">
        <v>440</v>
      </c>
      <c r="W9" s="212" t="s">
        <v>49</v>
      </c>
      <c r="X9" s="212" t="s">
        <v>440</v>
      </c>
      <c r="Y9" s="212" t="s">
        <v>49</v>
      </c>
      <c r="Z9" s="212" t="s">
        <v>440</v>
      </c>
      <c r="AA9" s="212" t="s">
        <v>49</v>
      </c>
      <c r="AB9" s="212" t="s">
        <v>440</v>
      </c>
      <c r="AC9" s="212" t="s">
        <v>49</v>
      </c>
      <c r="AD9" s="212" t="s">
        <v>440</v>
      </c>
      <c r="AE9" s="212" t="s">
        <v>49</v>
      </c>
      <c r="AF9" s="212" t="s">
        <v>440</v>
      </c>
      <c r="AG9" s="212" t="s">
        <v>49</v>
      </c>
      <c r="AH9" s="212" t="s">
        <v>440</v>
      </c>
      <c r="AI9" s="212" t="s">
        <v>49</v>
      </c>
      <c r="AJ9" s="212" t="s">
        <v>440</v>
      </c>
      <c r="AK9" s="555"/>
      <c r="AL9" s="563"/>
      <c r="AM9" s="212" t="s">
        <v>49</v>
      </c>
      <c r="AN9" s="212" t="s">
        <v>440</v>
      </c>
      <c r="AO9" s="212" t="s">
        <v>49</v>
      </c>
      <c r="AP9" s="212" t="s">
        <v>440</v>
      </c>
      <c r="AQ9" s="563"/>
      <c r="AR9" s="571"/>
      <c r="AS9" s="212" t="s">
        <v>49</v>
      </c>
      <c r="AT9" s="214" t="s">
        <v>440</v>
      </c>
      <c r="AU9" s="214" t="s">
        <v>49</v>
      </c>
      <c r="AV9" s="212" t="s">
        <v>440</v>
      </c>
      <c r="AW9" s="571"/>
      <c r="AX9" s="608"/>
    </row>
    <row r="10" spans="1:52" s="221" customFormat="1" ht="25.5" customHeight="1" x14ac:dyDescent="0.2">
      <c r="A10" s="215">
        <v>1</v>
      </c>
      <c r="B10" s="215">
        <v>3</v>
      </c>
      <c r="C10" s="215">
        <v>4</v>
      </c>
      <c r="D10" s="215">
        <v>5</v>
      </c>
      <c r="E10" s="216">
        <v>6</v>
      </c>
      <c r="F10" s="215">
        <v>7</v>
      </c>
      <c r="G10" s="215">
        <v>8</v>
      </c>
      <c r="H10" s="215">
        <v>9</v>
      </c>
      <c r="I10" s="217">
        <v>10</v>
      </c>
      <c r="J10" s="215">
        <v>11</v>
      </c>
      <c r="K10" s="218">
        <v>12</v>
      </c>
      <c r="L10" s="215">
        <v>13</v>
      </c>
      <c r="M10" s="215">
        <v>14</v>
      </c>
      <c r="N10" s="215">
        <v>15</v>
      </c>
      <c r="O10" s="215">
        <v>16</v>
      </c>
      <c r="P10" s="215">
        <v>17</v>
      </c>
      <c r="Q10" s="215">
        <v>18</v>
      </c>
      <c r="R10" s="217">
        <v>19</v>
      </c>
      <c r="S10" s="215">
        <v>20</v>
      </c>
      <c r="T10" s="215">
        <v>21</v>
      </c>
      <c r="U10" s="215">
        <v>22</v>
      </c>
      <c r="V10" s="215">
        <v>23</v>
      </c>
      <c r="W10" s="215">
        <v>24</v>
      </c>
      <c r="X10" s="215">
        <v>25</v>
      </c>
      <c r="Y10" s="215">
        <v>26</v>
      </c>
      <c r="Z10" s="215">
        <v>27</v>
      </c>
      <c r="AA10" s="215">
        <v>28</v>
      </c>
      <c r="AB10" s="215">
        <v>29</v>
      </c>
      <c r="AC10" s="215">
        <v>30</v>
      </c>
      <c r="AD10" s="215">
        <v>31</v>
      </c>
      <c r="AE10" s="215">
        <v>32</v>
      </c>
      <c r="AF10" s="215">
        <v>33</v>
      </c>
      <c r="AG10" s="215">
        <v>34</v>
      </c>
      <c r="AH10" s="215">
        <v>35</v>
      </c>
      <c r="AI10" s="215">
        <v>36</v>
      </c>
      <c r="AJ10" s="215">
        <v>37</v>
      </c>
      <c r="AK10" s="217">
        <v>38</v>
      </c>
      <c r="AL10" s="219">
        <v>39</v>
      </c>
      <c r="AM10" s="215">
        <v>40</v>
      </c>
      <c r="AN10" s="215">
        <v>41</v>
      </c>
      <c r="AO10" s="215">
        <v>42</v>
      </c>
      <c r="AP10" s="215">
        <v>43</v>
      </c>
      <c r="AQ10" s="219">
        <v>44</v>
      </c>
      <c r="AR10" s="218">
        <v>45</v>
      </c>
      <c r="AS10" s="215">
        <v>46</v>
      </c>
      <c r="AT10" s="220">
        <v>47</v>
      </c>
      <c r="AU10" s="215">
        <v>48</v>
      </c>
      <c r="AV10" s="220">
        <v>49</v>
      </c>
      <c r="AW10" s="218">
        <v>50</v>
      </c>
      <c r="AX10" s="288">
        <v>51</v>
      </c>
    </row>
    <row r="11" spans="1:52" s="221" customFormat="1" x14ac:dyDescent="0.2">
      <c r="A11" s="215">
        <v>1</v>
      </c>
      <c r="B11" s="215" t="s">
        <v>22</v>
      </c>
      <c r="C11" s="223" t="s">
        <v>441</v>
      </c>
      <c r="D11" s="276" t="s">
        <v>386</v>
      </c>
      <c r="E11" s="225"/>
      <c r="F11" s="222">
        <v>718.4</v>
      </c>
      <c r="G11" s="276">
        <v>8</v>
      </c>
      <c r="H11" s="230">
        <v>4707</v>
      </c>
      <c r="I11" s="226">
        <f>H11*G11</f>
        <v>37656</v>
      </c>
      <c r="J11" s="227">
        <f>'Расчет окл с коэф т.2 субв сад'!J14+'Расчет окл с коэф т.2 субв сад'!J15+'Расчет окл с коэф т.2 субв сад'!J16+'Расчет окл с коэф т.2 субв сад'!J17+'Расчет окл с коэф т.2 субв сад'!J18+'Расчет окл с коэф т.2 субв сад'!J19+'Расчет окл с коэф т.2 субв сад'!J20+'Расчет окл с коэф т.2 субв сад'!J24</f>
        <v>34286.550000000003</v>
      </c>
      <c r="K11" s="228">
        <f>'Расчет окл с коэф т.2 субв сад'!T14+'Расчет окл с коэф т.2 субв сад'!T15+'Расчет окл с коэф т.2 субв сад'!T16+'Расчет окл с коэф т.2 субв сад'!T17+'Расчет окл с коэф т.2 субв сад'!T18+'Расчет окл с коэф т.2 субв сад'!T19+'Расчет окл с коэф т.2 субв сад'!T20+'Расчет окл с коэф т.2 субв сад'!T24</f>
        <v>51076.800000000003</v>
      </c>
      <c r="L11" s="229">
        <v>0.25</v>
      </c>
      <c r="M11" s="227">
        <f>I11*L11</f>
        <v>9414</v>
      </c>
      <c r="N11" s="229"/>
      <c r="O11" s="215">
        <f>N11*I11</f>
        <v>0</v>
      </c>
      <c r="P11" s="229"/>
      <c r="Q11" s="215">
        <f>P11*I11</f>
        <v>0</v>
      </c>
      <c r="R11" s="226">
        <f t="shared" ref="R11:R12" si="0">M11+O11+Q11</f>
        <v>9414</v>
      </c>
      <c r="S11" s="229"/>
      <c r="T11" s="227">
        <f>F11*G11</f>
        <v>5747.2</v>
      </c>
      <c r="U11" s="229"/>
      <c r="V11" s="230">
        <f>U11*H11</f>
        <v>0</v>
      </c>
      <c r="W11" s="229"/>
      <c r="X11" s="230">
        <f t="shared" ref="X11:X12" si="1">W11*I11</f>
        <v>0</v>
      </c>
      <c r="Y11" s="229"/>
      <c r="Z11" s="230">
        <f t="shared" ref="Z11:Z12" si="2">Y11*I11</f>
        <v>0</v>
      </c>
      <c r="AA11" s="229"/>
      <c r="AB11" s="230">
        <f t="shared" ref="AB11:AB12" si="3">AA11*I11</f>
        <v>0</v>
      </c>
      <c r="AC11" s="229"/>
      <c r="AD11" s="230">
        <f t="shared" ref="AD11:AD12" si="4">AC11*I11</f>
        <v>0</v>
      </c>
      <c r="AE11" s="229">
        <v>0.25</v>
      </c>
      <c r="AF11" s="227">
        <f t="shared" ref="AF11:AF12" si="5">I11*AE11</f>
        <v>9414</v>
      </c>
      <c r="AG11" s="229"/>
      <c r="AH11" s="230">
        <f t="shared" ref="AH11:AH12" si="6">AG11*I11</f>
        <v>0</v>
      </c>
      <c r="AI11" s="229"/>
      <c r="AJ11" s="230">
        <f t="shared" ref="AJ11:AJ12" si="7">AI11*I11</f>
        <v>0</v>
      </c>
      <c r="AK11" s="226">
        <f t="shared" ref="AK11:AK12" si="8">T11+V11+X11+Z11+AB11+AD11+AF11+AH11+AJ11</f>
        <v>15161.2</v>
      </c>
      <c r="AL11" s="231">
        <f t="shared" ref="AL11:AL12" si="9">J11+R11+AK11</f>
        <v>58861.75</v>
      </c>
      <c r="AM11" s="229">
        <v>0.6</v>
      </c>
      <c r="AN11" s="227">
        <f t="shared" ref="AN11:AN12" si="10">AM11*AL11</f>
        <v>35317.049999999996</v>
      </c>
      <c r="AO11" s="229">
        <v>0.8</v>
      </c>
      <c r="AP11" s="227">
        <f t="shared" ref="AP11:AP12" si="11">AO11*AL11</f>
        <v>47089.4</v>
      </c>
      <c r="AQ11" s="231">
        <f>AL11+AN11+AP11</f>
        <v>141268.19999999998</v>
      </c>
      <c r="AR11" s="232">
        <f>K11+R11+AK11</f>
        <v>75652</v>
      </c>
      <c r="AS11" s="229">
        <v>0.6</v>
      </c>
      <c r="AT11" s="233">
        <f t="shared" ref="AT11:AT12" si="12">AS11*AR11</f>
        <v>45391.199999999997</v>
      </c>
      <c r="AU11" s="229">
        <v>0.8</v>
      </c>
      <c r="AV11" s="233">
        <f t="shared" ref="AV11:AV12" si="13">AU11*AR11</f>
        <v>60521.600000000006</v>
      </c>
      <c r="AW11" s="232">
        <f>AR11+AT11+AV11</f>
        <v>181564.79999999999</v>
      </c>
      <c r="AX11" s="289">
        <f>AQ11/29.4*66</f>
        <v>317132.69387755101</v>
      </c>
    </row>
    <row r="12" spans="1:52" s="221" customFormat="1" x14ac:dyDescent="0.2">
      <c r="A12" s="215">
        <v>3</v>
      </c>
      <c r="B12" s="224" t="s">
        <v>483</v>
      </c>
      <c r="C12" s="239" t="s">
        <v>449</v>
      </c>
      <c r="D12" s="224" t="s">
        <v>386</v>
      </c>
      <c r="E12" s="234"/>
      <c r="F12" s="234"/>
      <c r="G12" s="224">
        <v>0.5</v>
      </c>
      <c r="H12" s="230">
        <v>4103</v>
      </c>
      <c r="I12" s="226">
        <f>H12*G12</f>
        <v>2051.5</v>
      </c>
      <c r="J12" s="227">
        <f>'Расчет окл с коэф т.2 субв сад'!J23</f>
        <v>1802.5</v>
      </c>
      <c r="K12" s="228">
        <f>'Расчет окл с коэф т.2 субв сад'!T23</f>
        <v>2703.75</v>
      </c>
      <c r="L12" s="229">
        <v>0.25</v>
      </c>
      <c r="M12" s="227">
        <f t="shared" ref="M12" si="14">I12*L12</f>
        <v>512.875</v>
      </c>
      <c r="N12" s="229"/>
      <c r="O12" s="215">
        <f t="shared" ref="O12" si="15">N12*I12</f>
        <v>0</v>
      </c>
      <c r="P12" s="229"/>
      <c r="Q12" s="215">
        <f t="shared" ref="Q12" si="16">P12*I12</f>
        <v>0</v>
      </c>
      <c r="R12" s="226">
        <f t="shared" si="0"/>
        <v>512.875</v>
      </c>
      <c r="S12" s="229"/>
      <c r="T12" s="227">
        <f t="shared" ref="T12" si="17">F12*G12</f>
        <v>0</v>
      </c>
      <c r="U12" s="229"/>
      <c r="V12" s="230">
        <f t="shared" ref="V12" si="18">U12*H12</f>
        <v>0</v>
      </c>
      <c r="W12" s="229"/>
      <c r="X12" s="230">
        <f t="shared" si="1"/>
        <v>0</v>
      </c>
      <c r="Y12" s="229">
        <v>0.15</v>
      </c>
      <c r="Z12" s="230">
        <f t="shared" si="2"/>
        <v>307.72499999999997</v>
      </c>
      <c r="AA12" s="229"/>
      <c r="AB12" s="230">
        <f t="shared" si="3"/>
        <v>0</v>
      </c>
      <c r="AC12" s="229"/>
      <c r="AD12" s="230">
        <f t="shared" si="4"/>
        <v>0</v>
      </c>
      <c r="AE12" s="229"/>
      <c r="AF12" s="227">
        <f t="shared" si="5"/>
        <v>0</v>
      </c>
      <c r="AG12" s="229"/>
      <c r="AH12" s="230">
        <f t="shared" si="6"/>
        <v>0</v>
      </c>
      <c r="AI12" s="229"/>
      <c r="AJ12" s="230">
        <f t="shared" si="7"/>
        <v>0</v>
      </c>
      <c r="AK12" s="226">
        <f t="shared" si="8"/>
        <v>307.72499999999997</v>
      </c>
      <c r="AL12" s="231">
        <f t="shared" si="9"/>
        <v>2623.1</v>
      </c>
      <c r="AM12" s="229">
        <v>0.6</v>
      </c>
      <c r="AN12" s="227">
        <f t="shared" si="10"/>
        <v>1573.86</v>
      </c>
      <c r="AO12" s="229">
        <v>0.8</v>
      </c>
      <c r="AP12" s="227">
        <f t="shared" si="11"/>
        <v>2098.48</v>
      </c>
      <c r="AQ12" s="231">
        <f t="shared" ref="AQ12" si="19">AL12+AN12+AP12</f>
        <v>6295.4400000000005</v>
      </c>
      <c r="AR12" s="232">
        <f t="shared" ref="AR12" si="20">K12+R12+AK12</f>
        <v>3524.35</v>
      </c>
      <c r="AS12" s="229">
        <v>0.6</v>
      </c>
      <c r="AT12" s="233">
        <f t="shared" si="12"/>
        <v>2114.6099999999997</v>
      </c>
      <c r="AU12" s="229">
        <v>0.8</v>
      </c>
      <c r="AV12" s="233">
        <f t="shared" si="13"/>
        <v>2819.48</v>
      </c>
      <c r="AW12" s="232">
        <f t="shared" ref="AW12" si="21">AR12+AT12+AV12</f>
        <v>8458.4399999999987</v>
      </c>
      <c r="AX12" s="289">
        <f>AQ12/29.4*66</f>
        <v>14132.620408163266</v>
      </c>
      <c r="AY12" s="235"/>
      <c r="AZ12" s="235"/>
    </row>
    <row r="13" spans="1:52" s="245" customFormat="1" x14ac:dyDescent="0.2">
      <c r="A13" s="530" t="s">
        <v>451</v>
      </c>
      <c r="B13" s="532"/>
      <c r="C13" s="240"/>
      <c r="D13" s="241"/>
      <c r="E13" s="242"/>
      <c r="F13" s="240"/>
      <c r="G13" s="240">
        <f>SUM(G11:G12)</f>
        <v>8.5</v>
      </c>
      <c r="H13" s="243">
        <f>SUM(H11:H12)</f>
        <v>8810</v>
      </c>
      <c r="I13" s="226">
        <f>SUM(I11:I12)</f>
        <v>39707.5</v>
      </c>
      <c r="J13" s="226">
        <f>SUM(J11:J12)</f>
        <v>36089.050000000003</v>
      </c>
      <c r="K13" s="226">
        <f>SUM(K11:K12)</f>
        <v>53780.55</v>
      </c>
      <c r="L13" s="226"/>
      <c r="M13" s="226">
        <f>SUM(M11:M12)</f>
        <v>9926.875</v>
      </c>
      <c r="N13" s="226"/>
      <c r="O13" s="226">
        <f>SUM(O11:O12)</f>
        <v>0</v>
      </c>
      <c r="P13" s="226"/>
      <c r="Q13" s="226">
        <f>SUM(Q11:Q12)</f>
        <v>0</v>
      </c>
      <c r="R13" s="226">
        <f>SUM(R11:R12)</f>
        <v>9926.875</v>
      </c>
      <c r="S13" s="226"/>
      <c r="T13" s="226">
        <f>SUM(T11:T12)</f>
        <v>5747.2</v>
      </c>
      <c r="U13" s="226"/>
      <c r="V13" s="226">
        <f>SUM(V11:V12)</f>
        <v>0</v>
      </c>
      <c r="W13" s="226"/>
      <c r="X13" s="226">
        <f>SUM(X11:X12)</f>
        <v>0</v>
      </c>
      <c r="Y13" s="226"/>
      <c r="Z13" s="226">
        <f>SUM(Z11:Z12)</f>
        <v>307.72499999999997</v>
      </c>
      <c r="AA13" s="226"/>
      <c r="AB13" s="226">
        <f>SUM(AB11:AB12)</f>
        <v>0</v>
      </c>
      <c r="AC13" s="226"/>
      <c r="AD13" s="226">
        <f>SUM(AD11:AD12)</f>
        <v>0</v>
      </c>
      <c r="AE13" s="226"/>
      <c r="AF13" s="226">
        <f>SUM(AF11:AF12)</f>
        <v>9414</v>
      </c>
      <c r="AG13" s="226"/>
      <c r="AH13" s="226">
        <f>SUM(AH11:AH12)</f>
        <v>0</v>
      </c>
      <c r="AI13" s="226"/>
      <c r="AJ13" s="226">
        <f>SUM(AJ11:AJ12)</f>
        <v>0</v>
      </c>
      <c r="AK13" s="226">
        <f>SUM(AK11:AK12)</f>
        <v>15468.925000000001</v>
      </c>
      <c r="AL13" s="226">
        <f>SUM(AL11:AL12)</f>
        <v>61484.85</v>
      </c>
      <c r="AM13" s="226"/>
      <c r="AN13" s="226"/>
      <c r="AO13" s="226"/>
      <c r="AP13" s="226"/>
      <c r="AQ13" s="226">
        <f>SUM(AQ11:AQ12)</f>
        <v>147563.63999999998</v>
      </c>
      <c r="AR13" s="226">
        <f>SUM(AR11:AR12)</f>
        <v>79176.350000000006</v>
      </c>
      <c r="AS13" s="226"/>
      <c r="AT13" s="226">
        <f>SUM(AT11:AT12)</f>
        <v>47505.81</v>
      </c>
      <c r="AU13" s="226"/>
      <c r="AV13" s="226">
        <f>SUM(AV11:AV12)</f>
        <v>63341.080000000009</v>
      </c>
      <c r="AW13" s="226">
        <f>SUM(AW11:AW12)</f>
        <v>190023.24</v>
      </c>
      <c r="AX13" s="226">
        <f>SUM(AX11:AX12)</f>
        <v>331265.3142857143</v>
      </c>
      <c r="AY13" s="235"/>
      <c r="AZ13" s="235"/>
    </row>
    <row r="14" spans="1:52" s="245" customFormat="1" x14ac:dyDescent="0.2">
      <c r="A14" s="246"/>
      <c r="C14" s="247"/>
      <c r="E14" s="248"/>
      <c r="F14" s="247"/>
      <c r="G14" s="247"/>
      <c r="H14" s="249"/>
      <c r="I14" s="249"/>
      <c r="J14" s="249"/>
      <c r="K14" s="249"/>
      <c r="L14" s="250"/>
      <c r="N14" s="250"/>
      <c r="P14" s="250"/>
      <c r="S14" s="250"/>
      <c r="U14" s="250"/>
      <c r="Y14" s="250"/>
      <c r="AA14" s="250"/>
      <c r="AC14" s="250"/>
      <c r="AE14" s="250"/>
      <c r="AF14" s="221"/>
      <c r="AG14" s="250"/>
      <c r="AI14" s="250"/>
      <c r="AM14" s="250"/>
      <c r="AN14" s="221"/>
      <c r="AO14" s="250"/>
      <c r="AS14" s="235"/>
      <c r="AT14" s="235"/>
      <c r="AU14" s="235"/>
      <c r="AV14" s="235"/>
      <c r="AX14" s="235"/>
      <c r="AY14" s="235"/>
      <c r="AZ14" s="235"/>
    </row>
  </sheetData>
  <mergeCells count="48">
    <mergeCell ref="F6:F9"/>
    <mergeCell ref="A2:AW2"/>
    <mergeCell ref="A4:AW4"/>
    <mergeCell ref="A5:AK5"/>
    <mergeCell ref="AL5:AQ5"/>
    <mergeCell ref="AR5:AW5"/>
    <mergeCell ref="A6:A9"/>
    <mergeCell ref="B6:B9"/>
    <mergeCell ref="C6:C9"/>
    <mergeCell ref="D6:D9"/>
    <mergeCell ref="E6:E9"/>
    <mergeCell ref="J6:J9"/>
    <mergeCell ref="K6:K9"/>
    <mergeCell ref="AW6:AW9"/>
    <mergeCell ref="AR6:AR9"/>
    <mergeCell ref="AS6:AV7"/>
    <mergeCell ref="AX6:AX9"/>
    <mergeCell ref="W7:X7"/>
    <mergeCell ref="Y7:AD7"/>
    <mergeCell ref="AE7:AH7"/>
    <mergeCell ref="AI7:AJ8"/>
    <mergeCell ref="AQ7:AQ9"/>
    <mergeCell ref="W8:X8"/>
    <mergeCell ref="W6:AJ6"/>
    <mergeCell ref="AK6:AK9"/>
    <mergeCell ref="AL6:AL9"/>
    <mergeCell ref="AM6:AP7"/>
    <mergeCell ref="Y8:Z8"/>
    <mergeCell ref="AA8:AB8"/>
    <mergeCell ref="AU8:AV8"/>
    <mergeCell ref="AO8:AP8"/>
    <mergeCell ref="AS8:AT8"/>
    <mergeCell ref="A13:B13"/>
    <mergeCell ref="AC8:AD8"/>
    <mergeCell ref="AE8:AF8"/>
    <mergeCell ref="AG8:AH8"/>
    <mergeCell ref="AM8:AN8"/>
    <mergeCell ref="R6:R9"/>
    <mergeCell ref="S6:V7"/>
    <mergeCell ref="S8:T8"/>
    <mergeCell ref="U8:V8"/>
    <mergeCell ref="G6:G9"/>
    <mergeCell ref="H6:H9"/>
    <mergeCell ref="L6:Q7"/>
    <mergeCell ref="L8:M8"/>
    <mergeCell ref="N8:O8"/>
    <mergeCell ref="P8:Q8"/>
    <mergeCell ref="I6:I9"/>
  </mergeCells>
  <pageMargins left="0.7" right="0.7" top="0.75" bottom="0.75" header="0.3" footer="0.3"/>
  <pageSetup paperSize="8" scale="50" orientation="landscape" r:id="rId1"/>
  <headerFooter alignWithMargins="0"/>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8</vt:i4>
      </vt:variant>
    </vt:vector>
  </HeadingPairs>
  <TitlesOfParts>
    <vt:vector size="19" baseType="lpstr">
      <vt:lpstr>Титульн.</vt:lpstr>
      <vt:lpstr>Титул2</vt:lpstr>
      <vt:lpstr>анализ нов</vt:lpstr>
      <vt:lpstr>СМЕТА</vt:lpstr>
      <vt:lpstr>штатное</vt:lpstr>
      <vt:lpstr> анализ шт</vt:lpstr>
      <vt:lpstr>Расчет ФОТ табл.1 субв сад</vt:lpstr>
      <vt:lpstr>Расчет окл с коэф т.2 субв сад</vt:lpstr>
      <vt:lpstr>Замещение субв.</vt:lpstr>
      <vt:lpstr>Штатно-окладное субв</vt:lpstr>
      <vt:lpstr>Список детей</vt:lpstr>
      <vt:lpstr>' анализ шт'!Область_печати</vt:lpstr>
      <vt:lpstr>'анализ нов'!Область_печати</vt:lpstr>
      <vt:lpstr>'Замещение субв.'!Область_печати</vt:lpstr>
      <vt:lpstr>'Расчет окл с коэф т.2 субв сад'!Область_печати</vt:lpstr>
      <vt:lpstr>'Расчет ФОТ табл.1 субв сад'!Область_печати</vt:lpstr>
      <vt:lpstr>СМЕТА!Область_печати</vt:lpstr>
      <vt:lpstr>Титульн.!Область_печати</vt:lpstr>
      <vt:lpstr>'Штатно-окладное субв'!Область_печати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Увачан Е.С.</cp:lastModifiedBy>
  <cp:lastPrinted>2016-02-03T09:40:26Z</cp:lastPrinted>
  <dcterms:created xsi:type="dcterms:W3CDTF">1996-10-08T23:32:33Z</dcterms:created>
  <dcterms:modified xsi:type="dcterms:W3CDTF">2016-02-03T09:40:28Z</dcterms:modified>
</cp:coreProperties>
</file>